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 codeName="{00000000-0000-0000-0000-000000000000}"/>
  <workbookPr showInkAnnotation="0" codeName="ThisWorkbook" autoCompressPictures="0"/>
  <bookViews>
    <workbookView xWindow="0" yWindow="0" windowWidth="25600" windowHeight="16060" tabRatio="500" activeTab="2"/>
  </bookViews>
  <sheets>
    <sheet name="Answer Report 1" sheetId="2" r:id="rId1"/>
    <sheet name="Sensitivity Report 1" sheetId="3" r:id="rId2"/>
    <sheet name="Program" sheetId="1" r:id="rId3"/>
    <sheet name="Data" sheetId="4" r:id="rId4"/>
  </sheets>
  <definedNames>
    <definedName name="solver_adj" localSheetId="3" hidden="1">Data!#REF!</definedName>
    <definedName name="solver_adj" localSheetId="2" hidden="1">Program!$A$2:$A$25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itr" localSheetId="2" hidden="1">2147483647</definedName>
    <definedName name="solver_lhs1" localSheetId="3" hidden="1">Data!#REF!</definedName>
    <definedName name="solver_lhs1" localSheetId="2" hidden="1">Program!$A$2:$A$25</definedName>
    <definedName name="solver_lhs10" localSheetId="2" hidden="1">Program!$A$2:$A$25</definedName>
    <definedName name="solver_lhs11" localSheetId="2" hidden="1">Program!$A$2:$A$25</definedName>
    <definedName name="solver_lhs12" localSheetId="2" hidden="1">Program!$A$2:$A$25</definedName>
    <definedName name="solver_lhs13" localSheetId="2" hidden="1">Program!$A$2:$A$25</definedName>
    <definedName name="solver_lhs14" localSheetId="2" hidden="1">Program!$A$2:$A$25</definedName>
    <definedName name="solver_lhs15" localSheetId="2" hidden="1">Program!$A$2:$A$25</definedName>
    <definedName name="solver_lhs16" localSheetId="2" hidden="1">Program!$A$2:$A$25</definedName>
    <definedName name="solver_lhs17" localSheetId="2" hidden="1">Program!$A$2:$A$25</definedName>
    <definedName name="solver_lhs18" localSheetId="2" hidden="1">Program!$A$2:$A$25</definedName>
    <definedName name="solver_lhs19" localSheetId="2" hidden="1">Program!$A$2:$A$25</definedName>
    <definedName name="solver_lhs2" localSheetId="3" hidden="1">Data!#REF!</definedName>
    <definedName name="solver_lhs2" localSheetId="2" hidden="1">Program!$A$2:$A$25</definedName>
    <definedName name="solver_lhs20" localSheetId="2" hidden="1">Program!$A$2:$A$25</definedName>
    <definedName name="solver_lhs21" localSheetId="2" hidden="1">Program!$A$2:$A$25</definedName>
    <definedName name="solver_lhs22" localSheetId="2" hidden="1">Program!$A$2:$A$25</definedName>
    <definedName name="solver_lhs23" localSheetId="2" hidden="1">Program!$A$2:$A$25</definedName>
    <definedName name="solver_lhs24" localSheetId="2" hidden="1">Program!$A$2:$A$25</definedName>
    <definedName name="solver_lhs25" localSheetId="2" hidden="1">Program!$A$2:$A$25</definedName>
    <definedName name="solver_lhs26" localSheetId="2" hidden="1">Program!$A$2:$A$25</definedName>
    <definedName name="solver_lhs27" localSheetId="2" hidden="1">Program!$A$2:$A$25</definedName>
    <definedName name="solver_lhs28" localSheetId="2" hidden="1">Program!$A$2:$A$25</definedName>
    <definedName name="solver_lhs29" localSheetId="2" hidden="1">Program!$A$2:$A$25</definedName>
    <definedName name="solver_lhs3" localSheetId="2" hidden="1">Program!$A$2:$A$25</definedName>
    <definedName name="solver_lhs30" localSheetId="2" hidden="1">Program!$A$2:$A$25</definedName>
    <definedName name="solver_lhs31" localSheetId="2" hidden="1">Program!$A$2:$A$25</definedName>
    <definedName name="solver_lhs32" localSheetId="2" hidden="1">Program!$A$2:$A$25</definedName>
    <definedName name="solver_lhs33" localSheetId="2" hidden="1">Program!$A$2:$A$25</definedName>
    <definedName name="solver_lhs34" localSheetId="2" hidden="1">Program!$A$2:$A$25</definedName>
    <definedName name="solver_lhs35" localSheetId="2" hidden="1">Program!$A$2:$A$25</definedName>
    <definedName name="solver_lhs36" localSheetId="2" hidden="1">Program!$A$2:$A$25</definedName>
    <definedName name="solver_lhs37" localSheetId="2" hidden="1">Program!$A$2:$A$25</definedName>
    <definedName name="solver_lhs38" localSheetId="2" hidden="1">Program!$A$2:$A$25</definedName>
    <definedName name="solver_lhs39" localSheetId="2" hidden="1">Program!$A$2:$A$25</definedName>
    <definedName name="solver_lhs4" localSheetId="2" hidden="1">Program!$A$2:$A$25</definedName>
    <definedName name="solver_lhs40" localSheetId="2" hidden="1">Program!$A$2:$A$25</definedName>
    <definedName name="solver_lhs41" localSheetId="2" hidden="1">Program!$A$2:$A$25</definedName>
    <definedName name="solver_lhs42" localSheetId="2" hidden="1">Program!$A$2:$A$25</definedName>
    <definedName name="solver_lhs43" localSheetId="2" hidden="1">Program!$A$2:$A$25</definedName>
    <definedName name="solver_lhs44" localSheetId="2" hidden="1">Program!$A$2:$A$25</definedName>
    <definedName name="solver_lhs45" localSheetId="2" hidden="1">Program!$A$2:$A$25</definedName>
    <definedName name="solver_lhs46" localSheetId="2" hidden="1">Program!$A$2:$A$25</definedName>
    <definedName name="solver_lhs47" localSheetId="2" hidden="1">Program!$A$2:$A$25</definedName>
    <definedName name="solver_lhs48" localSheetId="2" hidden="1">Program!$A$2:$A$25</definedName>
    <definedName name="solver_lhs49" localSheetId="2" hidden="1">Program!$A$2:$A$25</definedName>
    <definedName name="solver_lhs5" localSheetId="2" hidden="1">Program!$A$2:$A$25</definedName>
    <definedName name="solver_lhs50" localSheetId="2" hidden="1">Program!$A$2:$A$25</definedName>
    <definedName name="solver_lhs51" localSheetId="2" hidden="1">Program!$A$2:$A$25</definedName>
    <definedName name="solver_lhs52" localSheetId="2" hidden="1">Program!$A$2:$A$25</definedName>
    <definedName name="solver_lhs53" localSheetId="2" hidden="1">Program!$A$2:$A$25</definedName>
    <definedName name="solver_lhs54" localSheetId="2" hidden="1">Program!$A$2:$A$25</definedName>
    <definedName name="solver_lhs55" localSheetId="2" hidden="1">Program!$A$2:$A$25</definedName>
    <definedName name="solver_lhs56" localSheetId="2" hidden="1">Program!$A$2:$A$25</definedName>
    <definedName name="solver_lhs57" localSheetId="2" hidden="1">Program!$A$2:$A$25</definedName>
    <definedName name="solver_lhs58" localSheetId="2" hidden="1">Program!$A$2:$A$25</definedName>
    <definedName name="solver_lhs59" localSheetId="2" hidden="1">Program!$A$2:$A$25</definedName>
    <definedName name="solver_lhs6" localSheetId="2" hidden="1">Program!$A$2:$A$25</definedName>
    <definedName name="solver_lhs60" localSheetId="2" hidden="1">Program!$A$2:$A$25</definedName>
    <definedName name="solver_lhs61" localSheetId="2" hidden="1">Program!$A$2:$A$25</definedName>
    <definedName name="solver_lhs62" localSheetId="2" hidden="1">Program!$A$2:$A$25</definedName>
    <definedName name="solver_lhs63" localSheetId="2" hidden="1">Program!$A$2:$A$25</definedName>
    <definedName name="solver_lhs64" localSheetId="2" hidden="1">Program!$A$33</definedName>
    <definedName name="solver_lhs65" localSheetId="2" hidden="1">Program!$B$2:$B$25</definedName>
    <definedName name="solver_lhs66" localSheetId="2" hidden="1">Program!$A$2:$A$25</definedName>
    <definedName name="solver_lhs67" localSheetId="2" hidden="1">Program!$A$2:$A$25</definedName>
    <definedName name="solver_lhs68" localSheetId="2" hidden="1">Program!$A$2:$A$25</definedName>
    <definedName name="solver_lhs69" localSheetId="2" hidden="1">Program!$A$2:$A$25</definedName>
    <definedName name="solver_lhs7" localSheetId="2" hidden="1">Program!$A$2:$A$25</definedName>
    <definedName name="solver_lhs70" localSheetId="2" hidden="1">Program!$A$2:$A$25</definedName>
    <definedName name="solver_lhs71" localSheetId="2" hidden="1">Program!$A$2:$A$25</definedName>
    <definedName name="solver_lhs72" localSheetId="2" hidden="1">Program!$A$2:$A$25</definedName>
    <definedName name="solver_lhs8" localSheetId="2" hidden="1">Program!$A$2:$A$25</definedName>
    <definedName name="solver_lhs9" localSheetId="2" hidden="1">Program!$A$2:$A$25</definedName>
    <definedName name="solver_lin" localSheetId="2" hidden="1">2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3" hidden="1">2</definedName>
    <definedName name="solver_num" localSheetId="2" hidden="1">72</definedName>
    <definedName name="solver_opt" localSheetId="3" hidden="1">Data!$Q$2</definedName>
    <definedName name="solver_opt" localSheetId="2" hidden="1">Program!$F$2</definedName>
    <definedName name="solver_pre" localSheetId="2" hidden="1">0.000001</definedName>
    <definedName name="solver_rbv" localSheetId="2" hidden="1">1</definedName>
    <definedName name="solver_rel1" localSheetId="3" hidden="1">3</definedName>
    <definedName name="solver_rel1" localSheetId="2" hidden="1">3</definedName>
    <definedName name="solver_rel10" localSheetId="2" hidden="1">3</definedName>
    <definedName name="solver_rel11" localSheetId="2" hidden="1">3</definedName>
    <definedName name="solver_rel12" localSheetId="2" hidden="1">3</definedName>
    <definedName name="solver_rel13" localSheetId="2" hidden="1">3</definedName>
    <definedName name="solver_rel14" localSheetId="2" hidden="1">3</definedName>
    <definedName name="solver_rel15" localSheetId="2" hidden="1">3</definedName>
    <definedName name="solver_rel16" localSheetId="2" hidden="1">3</definedName>
    <definedName name="solver_rel17" localSheetId="2" hidden="1">3</definedName>
    <definedName name="solver_rel18" localSheetId="2" hidden="1">3</definedName>
    <definedName name="solver_rel19" localSheetId="2" hidden="1">3</definedName>
    <definedName name="solver_rel2" localSheetId="3" hidden="1">3</definedName>
    <definedName name="solver_rel2" localSheetId="2" hidden="1">3</definedName>
    <definedName name="solver_rel20" localSheetId="2" hidden="1">3</definedName>
    <definedName name="solver_rel21" localSheetId="2" hidden="1">3</definedName>
    <definedName name="solver_rel22" localSheetId="2" hidden="1">3</definedName>
    <definedName name="solver_rel23" localSheetId="2" hidden="1">3</definedName>
    <definedName name="solver_rel24" localSheetId="2" hidden="1">3</definedName>
    <definedName name="solver_rel25" localSheetId="2" hidden="1">3</definedName>
    <definedName name="solver_rel26" localSheetId="2" hidden="1">3</definedName>
    <definedName name="solver_rel27" localSheetId="2" hidden="1">3</definedName>
    <definedName name="solver_rel28" localSheetId="2" hidden="1">3</definedName>
    <definedName name="solver_rel29" localSheetId="2" hidden="1">3</definedName>
    <definedName name="solver_rel3" localSheetId="2" hidden="1">3</definedName>
    <definedName name="solver_rel30" localSheetId="2" hidden="1">3</definedName>
    <definedName name="solver_rel31" localSheetId="2" hidden="1">3</definedName>
    <definedName name="solver_rel32" localSheetId="2" hidden="1">3</definedName>
    <definedName name="solver_rel33" localSheetId="2" hidden="1">3</definedName>
    <definedName name="solver_rel34" localSheetId="2" hidden="1">3</definedName>
    <definedName name="solver_rel35" localSheetId="2" hidden="1">3</definedName>
    <definedName name="solver_rel36" localSheetId="2" hidden="1">3</definedName>
    <definedName name="solver_rel37" localSheetId="2" hidden="1">3</definedName>
    <definedName name="solver_rel38" localSheetId="2" hidden="1">3</definedName>
    <definedName name="solver_rel39" localSheetId="2" hidden="1">3</definedName>
    <definedName name="solver_rel4" localSheetId="2" hidden="1">3</definedName>
    <definedName name="solver_rel40" localSheetId="2" hidden="1">3</definedName>
    <definedName name="solver_rel41" localSheetId="2" hidden="1">3</definedName>
    <definedName name="solver_rel42" localSheetId="2" hidden="1">3</definedName>
    <definedName name="solver_rel43" localSheetId="2" hidden="1">3</definedName>
    <definedName name="solver_rel44" localSheetId="2" hidden="1">3</definedName>
    <definedName name="solver_rel45" localSheetId="2" hidden="1">3</definedName>
    <definedName name="solver_rel46" localSheetId="2" hidden="1">3</definedName>
    <definedName name="solver_rel47" localSheetId="2" hidden="1">3</definedName>
    <definedName name="solver_rel48" localSheetId="2" hidden="1">3</definedName>
    <definedName name="solver_rel49" localSheetId="2" hidden="1">3</definedName>
    <definedName name="solver_rel5" localSheetId="2" hidden="1">3</definedName>
    <definedName name="solver_rel50" localSheetId="2" hidden="1">3</definedName>
    <definedName name="solver_rel51" localSheetId="2" hidden="1">3</definedName>
    <definedName name="solver_rel52" localSheetId="2" hidden="1">3</definedName>
    <definedName name="solver_rel53" localSheetId="2" hidden="1">3</definedName>
    <definedName name="solver_rel54" localSheetId="2" hidden="1">3</definedName>
    <definedName name="solver_rel55" localSheetId="2" hidden="1">3</definedName>
    <definedName name="solver_rel56" localSheetId="2" hidden="1">3</definedName>
    <definedName name="solver_rel57" localSheetId="2" hidden="1">3</definedName>
    <definedName name="solver_rel58" localSheetId="2" hidden="1">3</definedName>
    <definedName name="solver_rel59" localSheetId="2" hidden="1">3</definedName>
    <definedName name="solver_rel6" localSheetId="2" hidden="1">3</definedName>
    <definedName name="solver_rel60" localSheetId="2" hidden="1">3</definedName>
    <definedName name="solver_rel61" localSheetId="2" hidden="1">3</definedName>
    <definedName name="solver_rel62" localSheetId="2" hidden="1">3</definedName>
    <definedName name="solver_rel63" localSheetId="2" hidden="1">3</definedName>
    <definedName name="solver_rel64" localSheetId="2" hidden="1">2</definedName>
    <definedName name="solver_rel65" localSheetId="2" hidden="1">3</definedName>
    <definedName name="solver_rel66" localSheetId="2" hidden="1">3</definedName>
    <definedName name="solver_rel67" localSheetId="2" hidden="1">3</definedName>
    <definedName name="solver_rel68" localSheetId="2" hidden="1">3</definedName>
    <definedName name="solver_rel69" localSheetId="2" hidden="1">3</definedName>
    <definedName name="solver_rel7" localSheetId="2" hidden="1">3</definedName>
    <definedName name="solver_rel70" localSheetId="2" hidden="1">3</definedName>
    <definedName name="solver_rel71" localSheetId="2" hidden="1">3</definedName>
    <definedName name="solver_rel72" localSheetId="2" hidden="1">3</definedName>
    <definedName name="solver_rel8" localSheetId="2" hidden="1">3</definedName>
    <definedName name="solver_rel9" localSheetId="2" hidden="1">3</definedName>
    <definedName name="solver_rhs1" localSheetId="3" hidden="1">0</definedName>
    <definedName name="solver_rhs1" localSheetId="2" hidden="1">0</definedName>
    <definedName name="solver_rhs10" localSheetId="2" hidden="1">0</definedName>
    <definedName name="solver_rhs11" localSheetId="2" hidden="1">0</definedName>
    <definedName name="solver_rhs12" localSheetId="2" hidden="1">0</definedName>
    <definedName name="solver_rhs13" localSheetId="2" hidden="1">0</definedName>
    <definedName name="solver_rhs14" localSheetId="2" hidden="1">0</definedName>
    <definedName name="solver_rhs15" localSheetId="2" hidden="1">0</definedName>
    <definedName name="solver_rhs16" localSheetId="2" hidden="1">0</definedName>
    <definedName name="solver_rhs17" localSheetId="2" hidden="1">0</definedName>
    <definedName name="solver_rhs18" localSheetId="2" hidden="1">0</definedName>
    <definedName name="solver_rhs19" localSheetId="2" hidden="1">0</definedName>
    <definedName name="solver_rhs2" localSheetId="3" hidden="1">0</definedName>
    <definedName name="solver_rhs2" localSheetId="2" hidden="1">0</definedName>
    <definedName name="solver_rhs20" localSheetId="2" hidden="1">0</definedName>
    <definedName name="solver_rhs21" localSheetId="2" hidden="1">0</definedName>
    <definedName name="solver_rhs22" localSheetId="2" hidden="1">0</definedName>
    <definedName name="solver_rhs23" localSheetId="2" hidden="1">0</definedName>
    <definedName name="solver_rhs24" localSheetId="2" hidden="1">0</definedName>
    <definedName name="solver_rhs25" localSheetId="2" hidden="1">0</definedName>
    <definedName name="solver_rhs26" localSheetId="2" hidden="1">0</definedName>
    <definedName name="solver_rhs27" localSheetId="2" hidden="1">0</definedName>
    <definedName name="solver_rhs28" localSheetId="2" hidden="1">0</definedName>
    <definedName name="solver_rhs29" localSheetId="2" hidden="1">0</definedName>
    <definedName name="solver_rhs3" localSheetId="2" hidden="1">0</definedName>
    <definedName name="solver_rhs30" localSheetId="2" hidden="1">0</definedName>
    <definedName name="solver_rhs31" localSheetId="2" hidden="1">0</definedName>
    <definedName name="solver_rhs32" localSheetId="2" hidden="1">0</definedName>
    <definedName name="solver_rhs33" localSheetId="2" hidden="1">0</definedName>
    <definedName name="solver_rhs34" localSheetId="2" hidden="1">0</definedName>
    <definedName name="solver_rhs35" localSheetId="2" hidden="1">0</definedName>
    <definedName name="solver_rhs36" localSheetId="2" hidden="1">0</definedName>
    <definedName name="solver_rhs37" localSheetId="2" hidden="1">0</definedName>
    <definedName name="solver_rhs38" localSheetId="2" hidden="1">0</definedName>
    <definedName name="solver_rhs39" localSheetId="2" hidden="1">0</definedName>
    <definedName name="solver_rhs4" localSheetId="2" hidden="1">0</definedName>
    <definedName name="solver_rhs40" localSheetId="2" hidden="1">0</definedName>
    <definedName name="solver_rhs41" localSheetId="2" hidden="1">0</definedName>
    <definedName name="solver_rhs42" localSheetId="2" hidden="1">0</definedName>
    <definedName name="solver_rhs43" localSheetId="2" hidden="1">0</definedName>
    <definedName name="solver_rhs44" localSheetId="2" hidden="1">0</definedName>
    <definedName name="solver_rhs45" localSheetId="2" hidden="1">0</definedName>
    <definedName name="solver_rhs46" localSheetId="2" hidden="1">0</definedName>
    <definedName name="solver_rhs47" localSheetId="2" hidden="1">0</definedName>
    <definedName name="solver_rhs48" localSheetId="2" hidden="1">0</definedName>
    <definedName name="solver_rhs49" localSheetId="2" hidden="1">0</definedName>
    <definedName name="solver_rhs5" localSheetId="2" hidden="1">0</definedName>
    <definedName name="solver_rhs50" localSheetId="2" hidden="1">0</definedName>
    <definedName name="solver_rhs51" localSheetId="2" hidden="1">0</definedName>
    <definedName name="solver_rhs52" localSheetId="2" hidden="1">0</definedName>
    <definedName name="solver_rhs53" localSheetId="2" hidden="1">0</definedName>
    <definedName name="solver_rhs54" localSheetId="2" hidden="1">0</definedName>
    <definedName name="solver_rhs55" localSheetId="2" hidden="1">0</definedName>
    <definedName name="solver_rhs56" localSheetId="2" hidden="1">0</definedName>
    <definedName name="solver_rhs57" localSheetId="2" hidden="1">0</definedName>
    <definedName name="solver_rhs58" localSheetId="2" hidden="1">0</definedName>
    <definedName name="solver_rhs59" localSheetId="2" hidden="1">0</definedName>
    <definedName name="solver_rhs6" localSheetId="2" hidden="1">0</definedName>
    <definedName name="solver_rhs60" localSheetId="2" hidden="1">0</definedName>
    <definedName name="solver_rhs61" localSheetId="2" hidden="1">0</definedName>
    <definedName name="solver_rhs62" localSheetId="2" hidden="1">0</definedName>
    <definedName name="solver_rhs63" localSheetId="2" hidden="1">0</definedName>
    <definedName name="solver_rhs64" localSheetId="2" hidden="1">Program!$B$33</definedName>
    <definedName name="solver_rhs65" localSheetId="2" hidden="1">0</definedName>
    <definedName name="solver_rhs66" localSheetId="2" hidden="1">0</definedName>
    <definedName name="solver_rhs67" localSheetId="2" hidden="1">0</definedName>
    <definedName name="solver_rhs68" localSheetId="2" hidden="1">0</definedName>
    <definedName name="solver_rhs69" localSheetId="2" hidden="1">0</definedName>
    <definedName name="solver_rhs7" localSheetId="2" hidden="1">0</definedName>
    <definedName name="solver_rhs70" localSheetId="2" hidden="1">0</definedName>
    <definedName name="solver_rhs71" localSheetId="2" hidden="1">0</definedName>
    <definedName name="solver_rhs72" localSheetId="2" hidden="1">0</definedName>
    <definedName name="solver_rhs8" localSheetId="2" hidden="1">0</definedName>
    <definedName name="solver_rhs9" localSheetId="2" hidden="1">0</definedName>
    <definedName name="solver_rlx" localSheetId="2" hidden="1">1</definedName>
    <definedName name="solver_rsd" localSheetId="2" hidden="1">0</definedName>
    <definedName name="solver_scl" localSheetId="2" hidden="1">2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0.001</definedName>
    <definedName name="solver_typ" localSheetId="3" hidden="1">2</definedName>
    <definedName name="solver_typ" localSheetId="2" hidden="1">2</definedName>
    <definedName name="solver_val" localSheetId="3" hidden="1">0</definedName>
    <definedName name="solver_val" localSheetId="2" hidden="1">0</definedName>
    <definedName name="solver_ver" localSheetId="2" hidden="1">2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" i="4" l="1"/>
  <c r="D2" i="4"/>
  <c r="N2" i="4"/>
  <c r="C3" i="4"/>
  <c r="D3" i="4"/>
  <c r="N3" i="4"/>
  <c r="C4" i="4"/>
  <c r="D4" i="4"/>
  <c r="N4" i="4"/>
  <c r="C5" i="4"/>
  <c r="D5" i="4"/>
  <c r="N5" i="4"/>
  <c r="C6" i="4"/>
  <c r="D6" i="4"/>
  <c r="N6" i="4"/>
  <c r="C7" i="4"/>
  <c r="D7" i="4"/>
  <c r="N7" i="4"/>
  <c r="C8" i="4"/>
  <c r="D8" i="4"/>
  <c r="N8" i="4"/>
  <c r="C9" i="4"/>
  <c r="D9" i="4"/>
  <c r="N9" i="4"/>
  <c r="C10" i="4"/>
  <c r="D10" i="4"/>
  <c r="N10" i="4"/>
  <c r="C11" i="4"/>
  <c r="D11" i="4"/>
  <c r="N11" i="4"/>
  <c r="C12" i="4"/>
  <c r="D12" i="4"/>
  <c r="N12" i="4"/>
  <c r="C13" i="4"/>
  <c r="D13" i="4"/>
  <c r="N13" i="4"/>
  <c r="C14" i="4"/>
  <c r="D14" i="4"/>
  <c r="N14" i="4"/>
  <c r="C15" i="4"/>
  <c r="D15" i="4"/>
  <c r="N15" i="4"/>
  <c r="C16" i="4"/>
  <c r="D16" i="4"/>
  <c r="N16" i="4"/>
  <c r="C17" i="4"/>
  <c r="D17" i="4"/>
  <c r="N17" i="4"/>
  <c r="C18" i="4"/>
  <c r="D18" i="4"/>
  <c r="N18" i="4"/>
  <c r="C19" i="4"/>
  <c r="D19" i="4"/>
  <c r="N19" i="4"/>
  <c r="C20" i="4"/>
  <c r="D20" i="4"/>
  <c r="N20" i="4"/>
  <c r="C21" i="4"/>
  <c r="D21" i="4"/>
  <c r="N21" i="4"/>
  <c r="C22" i="4"/>
  <c r="D22" i="4"/>
  <c r="N22" i="4"/>
  <c r="C23" i="4"/>
  <c r="D23" i="4"/>
  <c r="N23" i="4"/>
  <c r="C24" i="4"/>
  <c r="D24" i="4"/>
  <c r="N24" i="4"/>
  <c r="C25" i="4"/>
  <c r="D25" i="4"/>
  <c r="N25" i="4"/>
  <c r="J2" i="4"/>
  <c r="F2" i="4"/>
  <c r="M2" i="4"/>
  <c r="O2" i="4"/>
  <c r="F3" i="4"/>
  <c r="M3" i="4"/>
  <c r="O3" i="4"/>
  <c r="F4" i="4"/>
  <c r="M4" i="4"/>
  <c r="O4" i="4"/>
  <c r="F5" i="4"/>
  <c r="M5" i="4"/>
  <c r="O5" i="4"/>
  <c r="F6" i="4"/>
  <c r="M6" i="4"/>
  <c r="O6" i="4"/>
  <c r="F7" i="4"/>
  <c r="M7" i="4"/>
  <c r="O7" i="4"/>
  <c r="F8" i="4"/>
  <c r="M8" i="4"/>
  <c r="O8" i="4"/>
  <c r="F9" i="4"/>
  <c r="M9" i="4"/>
  <c r="O9" i="4"/>
  <c r="F10" i="4"/>
  <c r="M10" i="4"/>
  <c r="O10" i="4"/>
  <c r="F11" i="4"/>
  <c r="M11" i="4"/>
  <c r="O11" i="4"/>
  <c r="F12" i="4"/>
  <c r="M12" i="4"/>
  <c r="O12" i="4"/>
  <c r="F13" i="4"/>
  <c r="M13" i="4"/>
  <c r="O13" i="4"/>
  <c r="F14" i="4"/>
  <c r="M14" i="4"/>
  <c r="O14" i="4"/>
  <c r="F15" i="4"/>
  <c r="M15" i="4"/>
  <c r="O15" i="4"/>
  <c r="F16" i="4"/>
  <c r="M16" i="4"/>
  <c r="O16" i="4"/>
  <c r="F17" i="4"/>
  <c r="M17" i="4"/>
  <c r="O17" i="4"/>
  <c r="F18" i="4"/>
  <c r="M18" i="4"/>
  <c r="O18" i="4"/>
  <c r="F19" i="4"/>
  <c r="M19" i="4"/>
  <c r="O19" i="4"/>
  <c r="F20" i="4"/>
  <c r="M20" i="4"/>
  <c r="O20" i="4"/>
  <c r="F21" i="4"/>
  <c r="M21" i="4"/>
  <c r="O21" i="4"/>
  <c r="F22" i="4"/>
  <c r="M22" i="4"/>
  <c r="O22" i="4"/>
  <c r="F23" i="4"/>
  <c r="M23" i="4"/>
  <c r="O23" i="4"/>
  <c r="F24" i="4"/>
  <c r="M24" i="4"/>
  <c r="O24" i="4"/>
  <c r="F25" i="4"/>
  <c r="M25" i="4"/>
  <c r="O25" i="4"/>
  <c r="E24" i="1"/>
  <c r="P2" i="4"/>
  <c r="P3" i="4"/>
  <c r="P4" i="4"/>
  <c r="P5" i="4"/>
  <c r="P6" i="4"/>
  <c r="P7" i="4"/>
  <c r="P8" i="4"/>
  <c r="P9" i="4"/>
  <c r="P10" i="4"/>
  <c r="P11" i="4"/>
  <c r="P12" i="4"/>
  <c r="P13" i="4"/>
  <c r="P14" i="4"/>
  <c r="P15" i="4"/>
  <c r="P16" i="4"/>
  <c r="P17" i="4"/>
  <c r="P18" i="4"/>
  <c r="P19" i="4"/>
  <c r="P20" i="4"/>
  <c r="P21" i="4"/>
  <c r="P22" i="4"/>
  <c r="P23" i="4"/>
  <c r="P24" i="4"/>
  <c r="P25" i="4"/>
  <c r="G24" i="1"/>
  <c r="B2" i="4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K2" i="4"/>
  <c r="G2" i="4"/>
  <c r="G3" i="4"/>
  <c r="G4" i="4"/>
  <c r="G5" i="4"/>
  <c r="G6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I2" i="4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E23" i="1"/>
  <c r="F2" i="1"/>
  <c r="H2" i="4"/>
  <c r="H3" i="4"/>
  <c r="H4" i="4"/>
  <c r="H5" i="4"/>
  <c r="H6" i="4"/>
  <c r="H7" i="4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B33" i="1"/>
  <c r="E22" i="1"/>
  <c r="E2" i="4"/>
  <c r="E3" i="4"/>
  <c r="E4" i="4"/>
  <c r="E5" i="4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" i="1"/>
  <c r="A33" i="1"/>
</calcChain>
</file>

<file path=xl/sharedStrings.xml><?xml version="1.0" encoding="utf-8"?>
<sst xmlns="http://schemas.openxmlformats.org/spreadsheetml/2006/main" count="176" uniqueCount="88">
  <si>
    <t xml:space="preserve">time </t>
  </si>
  <si>
    <t>alpha</t>
  </si>
  <si>
    <t>ave net load</t>
  </si>
  <si>
    <t>shiftable load</t>
  </si>
  <si>
    <t>x</t>
  </si>
  <si>
    <t>objective</t>
  </si>
  <si>
    <t>Diff squared</t>
  </si>
  <si>
    <t>sum variables</t>
  </si>
  <si>
    <t>Microsoft Excel 14.1 Answer Report</t>
  </si>
  <si>
    <t>Worksheet: [Workbook1]Sheet1</t>
  </si>
  <si>
    <t>Report Created: 5/23/2016 11:06:27 AM</t>
  </si>
  <si>
    <t xml:space="preserve"> Result:  Solver found a solution.  All constraints and optimality conditions are satisfied.</t>
  </si>
  <si>
    <t xml:space="preserve"> Solver Engine </t>
  </si>
  <si>
    <t xml:space="preserve"> Engine:   GRG Nonlinear </t>
  </si>
  <si>
    <t xml:space="preserve"> Solution Time:  2.537861  Seconds. </t>
  </si>
  <si>
    <t xml:space="preserve"> Iterations:  11  Subproblems:  0</t>
  </si>
  <si>
    <t xml:space="preserve"> Solver Options </t>
  </si>
  <si>
    <t xml:space="preserve"> Max Time   Unlimited ,  Iterations   Unlimited ,  Precision  1e-06</t>
  </si>
  <si>
    <t xml:space="preserve"> Convergence  0.0001,  Population Size  100,  Random Seed  0,  Derivatives Forward ,  Require Bounds </t>
  </si>
  <si>
    <t xml:space="preserve"> Max Subproblems   Unlimited ,  Max Integer Sols   Unlimited ,  Integer Tolerance  1%,  Solve Without Integer Constraints ,  Assume NonNegative </t>
  </si>
  <si>
    <t xml:space="preserve"> Objective Cell  (Min)</t>
  </si>
  <si>
    <t>Cell</t>
  </si>
  <si>
    <t>Name</t>
  </si>
  <si>
    <t>Original Value</t>
  </si>
  <si>
    <t>Final Value</t>
  </si>
  <si>
    <t xml:space="preserve"> Variable Cells </t>
  </si>
  <si>
    <t xml:space="preserve"> Integer </t>
  </si>
  <si>
    <t>Constraints</t>
  </si>
  <si>
    <t>Cell Value</t>
  </si>
  <si>
    <t>Formula</t>
  </si>
  <si>
    <t>Status</t>
  </si>
  <si>
    <t>Slack</t>
  </si>
  <si>
    <t>$M$2</t>
  </si>
  <si>
    <t>$F$2</t>
  </si>
  <si>
    <t xml:space="preserve"> Contin </t>
  </si>
  <si>
    <t>$F$3</t>
  </si>
  <si>
    <t>$F$4</t>
  </si>
  <si>
    <t>$F$5</t>
  </si>
  <si>
    <t>$F$6</t>
  </si>
  <si>
    <t>$F$7</t>
  </si>
  <si>
    <t>$F$8</t>
  </si>
  <si>
    <t>$F$9</t>
  </si>
  <si>
    <t>$F$10</t>
  </si>
  <si>
    <t>$F$11</t>
  </si>
  <si>
    <t>$A$16</t>
  </si>
  <si>
    <t>$A$16=$B$16</t>
  </si>
  <si>
    <t>Binding</t>
  </si>
  <si>
    <t>$F$2&gt;=0</t>
  </si>
  <si>
    <t>$F$3&gt;=0</t>
  </si>
  <si>
    <t>Not Binding</t>
  </si>
  <si>
    <t>$F$4&gt;=0</t>
  </si>
  <si>
    <t>$F$5&gt;=0</t>
  </si>
  <si>
    <t>$F$6&gt;=0</t>
  </si>
  <si>
    <t>$F$7&gt;=0</t>
  </si>
  <si>
    <t>$F$8&gt;=0</t>
  </si>
  <si>
    <t>$F$9&gt;=0</t>
  </si>
  <si>
    <t>$F$10&gt;=0</t>
  </si>
  <si>
    <t>$F$11&gt;=0</t>
  </si>
  <si>
    <t>Microsoft Excel 14.1 Sensitivity Report</t>
  </si>
  <si>
    <t>Report Created: 5/23/2016 11:06:28 AM</t>
  </si>
  <si>
    <t>Final</t>
  </si>
  <si>
    <t>Value</t>
  </si>
  <si>
    <t>Reduced</t>
  </si>
  <si>
    <t>Gradient</t>
  </si>
  <si>
    <t>Lagrange</t>
  </si>
  <si>
    <t>Multiplier</t>
  </si>
  <si>
    <t>Solar spillage</t>
  </si>
  <si>
    <t>kWh</t>
  </si>
  <si>
    <t>Solar power</t>
  </si>
  <si>
    <t>Optimal load</t>
  </si>
  <si>
    <t>Optimal Net load</t>
  </si>
  <si>
    <t>Number of solar panels</t>
  </si>
  <si>
    <t xml:space="preserve">Percentage of shiftable load </t>
  </si>
  <si>
    <t>Net load</t>
  </si>
  <si>
    <t>Load</t>
  </si>
  <si>
    <t>Spilled solar energy (optimized)</t>
  </si>
  <si>
    <t>Spilled solar energy (not optimized)</t>
  </si>
  <si>
    <t>solar spillage (not optimized)</t>
  </si>
  <si>
    <t xml:space="preserve">Generator data </t>
  </si>
  <si>
    <t xml:space="preserve">a </t>
  </si>
  <si>
    <t>b</t>
  </si>
  <si>
    <t>c</t>
  </si>
  <si>
    <t xml:space="preserve">square Optimal net load </t>
  </si>
  <si>
    <t xml:space="preserve">Cost of serving load (optimized) </t>
  </si>
  <si>
    <t xml:space="preserve">Cost of serving load (not optimized) </t>
  </si>
  <si>
    <t xml:space="preserve">square net load </t>
  </si>
  <si>
    <t>pos opt net load</t>
  </si>
  <si>
    <t xml:space="preserve"> pos net load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</si>
</sst>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2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40"/>
      <color theme="1"/>
      <name val="Calibri"/>
      <scheme val="minor"/>
    </font>
    <font>
      <b/>
      <sz val="30"/>
      <color theme="1"/>
      <name val="Calibri"/>
      <scheme val="minor"/>
    </font>
    <font>
      <b/>
      <sz val="18"/>
      <color theme="1"/>
      <name val="Calibri"/>
      <scheme val="minor"/>
    </font>
    <font>
      <sz val="20"/>
      <color theme="1"/>
      <name val="Calibri"/>
      <scheme val="minor"/>
    </font>
    <font>
      <b/>
      <sz val="20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20"/>
      <color rgb="FF000000"/>
      <name val="Lucida Grande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2" fillId="0" borderId="3" xfId="0" applyFont="1" applyFill="1" applyBorder="1" applyAlignment="1">
      <alignment horizontal="center"/>
    </xf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0" fillId="0" borderId="0" xfId="0" applyFont="1" applyBorder="1"/>
    <xf numFmtId="0" fontId="0" fillId="0" borderId="0" xfId="0" applyBorder="1"/>
    <xf numFmtId="0" fontId="0" fillId="2" borderId="0" xfId="0" applyFill="1" applyBorder="1"/>
    <xf numFmtId="0" fontId="7" fillId="0" borderId="0" xfId="0" applyFont="1" applyBorder="1" applyAlignment="1">
      <alignment wrapText="1"/>
    </xf>
    <xf numFmtId="0" fontId="8" fillId="0" borderId="0" xfId="0" applyFont="1" applyBorder="1"/>
    <xf numFmtId="0" fontId="6" fillId="0" borderId="0" xfId="0" applyFont="1" applyBorder="1" applyAlignment="1">
      <alignment wrapText="1"/>
    </xf>
    <xf numFmtId="164" fontId="9" fillId="0" borderId="0" xfId="0" applyNumberFormat="1" applyFont="1" applyBorder="1"/>
    <xf numFmtId="0" fontId="1" fillId="0" borderId="0" xfId="0" applyFont="1" applyBorder="1"/>
    <xf numFmtId="0" fontId="5" fillId="0" borderId="0" xfId="0" applyFont="1" applyBorder="1" applyProtection="1">
      <protection locked="0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Load and solar generation (optimized)</a:t>
            </a:r>
            <a:endParaRPr lang="en-US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Program!$B$1</c:f>
              <c:strCache>
                <c:ptCount val="1"/>
                <c:pt idx="0">
                  <c:v>Optimal load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Program!$B$2:$B$25</c:f>
              <c:numCache>
                <c:formatCode>General</c:formatCode>
                <c:ptCount val="24"/>
                <c:pt idx="0">
                  <c:v>2.720796326794896</c:v>
                </c:pt>
                <c:pt idx="1">
                  <c:v>2.40338252712067</c:v>
                </c:pt>
                <c:pt idx="2">
                  <c:v>2.040976014754762</c:v>
                </c:pt>
                <c:pt idx="3">
                  <c:v>1.723603668911109</c:v>
                </c:pt>
                <c:pt idx="4">
                  <c:v>1.534308216487072</c:v>
                </c:pt>
                <c:pt idx="5">
                  <c:v>1.505210190795343</c:v>
                </c:pt>
                <c:pt idx="6">
                  <c:v>1.603645959562252</c:v>
                </c:pt>
                <c:pt idx="7">
                  <c:v>1.756698315358049</c:v>
                </c:pt>
                <c:pt idx="8">
                  <c:v>1.898264026886624</c:v>
                </c:pt>
                <c:pt idx="9">
                  <c:v>2.008718138128517</c:v>
                </c:pt>
                <c:pt idx="10">
                  <c:v>2.122163295123007</c:v>
                </c:pt>
                <c:pt idx="11">
                  <c:v>2.297047982472831</c:v>
                </c:pt>
                <c:pt idx="12">
                  <c:v>2.569381280665325</c:v>
                </c:pt>
                <c:pt idx="13">
                  <c:v>2.91896547481549</c:v>
                </c:pt>
                <c:pt idx="14">
                  <c:v>3.270894026780622</c:v>
                </c:pt>
                <c:pt idx="15">
                  <c:v>3.532203812907508</c:v>
                </c:pt>
                <c:pt idx="16">
                  <c:v>3.64122015959569</c:v>
                </c:pt>
                <c:pt idx="17">
                  <c:v>3.598983497943331</c:v>
                </c:pt>
                <c:pt idx="18">
                  <c:v>3.46337836615999</c:v>
                </c:pt>
                <c:pt idx="19">
                  <c:v>3.310078653291822</c:v>
                </c:pt>
                <c:pt idx="20">
                  <c:v>3.185275597467357</c:v>
                </c:pt>
                <c:pt idx="21">
                  <c:v>3.08014391482563</c:v>
                </c:pt>
                <c:pt idx="22">
                  <c:v>2.94297606943472</c:v>
                </c:pt>
                <c:pt idx="23">
                  <c:v>2.720796326794897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Data!$F$1</c:f>
              <c:strCache>
                <c:ptCount val="1"/>
                <c:pt idx="0">
                  <c:v>Optimal Net load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Data!$F$2:$F$25</c:f>
              <c:numCache>
                <c:formatCode>General</c:formatCode>
                <c:ptCount val="24"/>
                <c:pt idx="0">
                  <c:v>2.720796326794896</c:v>
                </c:pt>
                <c:pt idx="1">
                  <c:v>2.40338252712067</c:v>
                </c:pt>
                <c:pt idx="2">
                  <c:v>2.040976014754762</c:v>
                </c:pt>
                <c:pt idx="3">
                  <c:v>1.723603668911109</c:v>
                </c:pt>
                <c:pt idx="4">
                  <c:v>1.534308216487072</c:v>
                </c:pt>
                <c:pt idx="5">
                  <c:v>1.505210190795343</c:v>
                </c:pt>
                <c:pt idx="6">
                  <c:v>1.603645959562252</c:v>
                </c:pt>
                <c:pt idx="7">
                  <c:v>1.756698315358049</c:v>
                </c:pt>
                <c:pt idx="8">
                  <c:v>1.898264026886624</c:v>
                </c:pt>
                <c:pt idx="9">
                  <c:v>2.008718138128517</c:v>
                </c:pt>
                <c:pt idx="10">
                  <c:v>2.122163295123007</c:v>
                </c:pt>
                <c:pt idx="11">
                  <c:v>2.297047982472831</c:v>
                </c:pt>
                <c:pt idx="12">
                  <c:v>2.569381280665325</c:v>
                </c:pt>
                <c:pt idx="13">
                  <c:v>2.91896547481549</c:v>
                </c:pt>
                <c:pt idx="14">
                  <c:v>3.270894026780622</c:v>
                </c:pt>
                <c:pt idx="15">
                  <c:v>3.532203812907508</c:v>
                </c:pt>
                <c:pt idx="16">
                  <c:v>3.64122015959569</c:v>
                </c:pt>
                <c:pt idx="17">
                  <c:v>3.598983497943331</c:v>
                </c:pt>
                <c:pt idx="18">
                  <c:v>3.46337836615999</c:v>
                </c:pt>
                <c:pt idx="19">
                  <c:v>3.310078653291822</c:v>
                </c:pt>
                <c:pt idx="20">
                  <c:v>3.185275597467357</c:v>
                </c:pt>
                <c:pt idx="21">
                  <c:v>3.08014391482563</c:v>
                </c:pt>
                <c:pt idx="22">
                  <c:v>2.94297606943472</c:v>
                </c:pt>
                <c:pt idx="23">
                  <c:v>2.720796326794897</c:v>
                </c:pt>
              </c:numCache>
            </c:numRef>
          </c:yVal>
          <c:smooth val="1"/>
        </c:ser>
        <c:ser>
          <c:idx val="5"/>
          <c:order val="2"/>
          <c:tx>
            <c:strRef>
              <c:f>Data!$C$1</c:f>
              <c:strCache>
                <c:ptCount val="1"/>
                <c:pt idx="0">
                  <c:v>Solar power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Data!$C$2:$C$25</c:f>
              <c:numCache>
                <c:formatCode>General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93437288"/>
        <c:axId val="2113837272"/>
      </c:scatterChart>
      <c:valAx>
        <c:axId val="2093437288"/>
        <c:scaling>
          <c:orientation val="minMax"/>
          <c:max val="24.0"/>
          <c:min val="0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 of day</a:t>
                </a:r>
                <a:r>
                  <a:rPr lang="en-US" baseline="0"/>
                  <a:t> (hour)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3837272"/>
        <c:crosses val="autoZero"/>
        <c:crossBetween val="midCat"/>
      </c:valAx>
      <c:valAx>
        <c:axId val="2113837272"/>
        <c:scaling>
          <c:orientation val="minMax"/>
          <c:min val="-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/Solar Generation (kW)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3437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Load</a:t>
            </a:r>
            <a:r>
              <a:rPr lang="en-US" baseline="0"/>
              <a:t> and solar generation (not optimized)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Load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Data!$B$2:$B$25</c:f>
              <c:numCache>
                <c:formatCode>General</c:formatCode>
                <c:ptCount val="24"/>
                <c:pt idx="0">
                  <c:v>2.720796326794896</c:v>
                </c:pt>
                <c:pt idx="1">
                  <c:v>2.40338252712067</c:v>
                </c:pt>
                <c:pt idx="2">
                  <c:v>2.040976014754762</c:v>
                </c:pt>
                <c:pt idx="3">
                  <c:v>1.723603668911109</c:v>
                </c:pt>
                <c:pt idx="4">
                  <c:v>1.534308216487072</c:v>
                </c:pt>
                <c:pt idx="5">
                  <c:v>1.505210190795343</c:v>
                </c:pt>
                <c:pt idx="6">
                  <c:v>1.603645959562252</c:v>
                </c:pt>
                <c:pt idx="7">
                  <c:v>1.756698315358049</c:v>
                </c:pt>
                <c:pt idx="8">
                  <c:v>1.898264026886624</c:v>
                </c:pt>
                <c:pt idx="9">
                  <c:v>2.008718138128517</c:v>
                </c:pt>
                <c:pt idx="10">
                  <c:v>2.122163295123007</c:v>
                </c:pt>
                <c:pt idx="11">
                  <c:v>2.297047982472831</c:v>
                </c:pt>
                <c:pt idx="12">
                  <c:v>2.569381280665325</c:v>
                </c:pt>
                <c:pt idx="13">
                  <c:v>2.91896547481549</c:v>
                </c:pt>
                <c:pt idx="14">
                  <c:v>3.270894026780622</c:v>
                </c:pt>
                <c:pt idx="15">
                  <c:v>3.532203812907508</c:v>
                </c:pt>
                <c:pt idx="16">
                  <c:v>3.64122015959569</c:v>
                </c:pt>
                <c:pt idx="17">
                  <c:v>3.598983497943331</c:v>
                </c:pt>
                <c:pt idx="18">
                  <c:v>3.46337836615999</c:v>
                </c:pt>
                <c:pt idx="19">
                  <c:v>3.310078653291822</c:v>
                </c:pt>
                <c:pt idx="20">
                  <c:v>3.185275597467357</c:v>
                </c:pt>
                <c:pt idx="21">
                  <c:v>3.08014391482563</c:v>
                </c:pt>
                <c:pt idx="22">
                  <c:v>2.94297606943472</c:v>
                </c:pt>
                <c:pt idx="23">
                  <c:v>2.720796326794897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Data!$D$1</c:f>
              <c:strCache>
                <c:ptCount val="1"/>
                <c:pt idx="0">
                  <c:v>Net load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Data!$D$2:$D$25</c:f>
              <c:numCache>
                <c:formatCode>General</c:formatCode>
                <c:ptCount val="24"/>
                <c:pt idx="0">
                  <c:v>2.720796326794896</c:v>
                </c:pt>
                <c:pt idx="1">
                  <c:v>2.40338252712067</c:v>
                </c:pt>
                <c:pt idx="2">
                  <c:v>2.040976014754762</c:v>
                </c:pt>
                <c:pt idx="3">
                  <c:v>1.723603668911109</c:v>
                </c:pt>
                <c:pt idx="4">
                  <c:v>1.534308216487072</c:v>
                </c:pt>
                <c:pt idx="5">
                  <c:v>1.505210190795343</c:v>
                </c:pt>
                <c:pt idx="6">
                  <c:v>1.603645959562252</c:v>
                </c:pt>
                <c:pt idx="7">
                  <c:v>1.756698315358049</c:v>
                </c:pt>
                <c:pt idx="8">
                  <c:v>1.898264026886624</c:v>
                </c:pt>
                <c:pt idx="9">
                  <c:v>2.008718138128517</c:v>
                </c:pt>
                <c:pt idx="10">
                  <c:v>2.122163295123007</c:v>
                </c:pt>
                <c:pt idx="11">
                  <c:v>2.297047982472831</c:v>
                </c:pt>
                <c:pt idx="12">
                  <c:v>2.569381280665325</c:v>
                </c:pt>
                <c:pt idx="13">
                  <c:v>2.91896547481549</c:v>
                </c:pt>
                <c:pt idx="14">
                  <c:v>3.270894026780622</c:v>
                </c:pt>
                <c:pt idx="15">
                  <c:v>3.532203812907508</c:v>
                </c:pt>
                <c:pt idx="16">
                  <c:v>3.64122015959569</c:v>
                </c:pt>
                <c:pt idx="17">
                  <c:v>3.598983497943331</c:v>
                </c:pt>
                <c:pt idx="18">
                  <c:v>3.46337836615999</c:v>
                </c:pt>
                <c:pt idx="19">
                  <c:v>3.310078653291822</c:v>
                </c:pt>
                <c:pt idx="20">
                  <c:v>3.185275597467357</c:v>
                </c:pt>
                <c:pt idx="21">
                  <c:v>3.08014391482563</c:v>
                </c:pt>
                <c:pt idx="22">
                  <c:v>2.94297606943472</c:v>
                </c:pt>
                <c:pt idx="23">
                  <c:v>2.720796326794897</c:v>
                </c:pt>
              </c:numCache>
            </c:numRef>
          </c:yVal>
          <c:smooth val="1"/>
        </c:ser>
        <c:ser>
          <c:idx val="1"/>
          <c:order val="2"/>
          <c:tx>
            <c:strRef>
              <c:f>Data!$C$1</c:f>
              <c:strCache>
                <c:ptCount val="1"/>
                <c:pt idx="0">
                  <c:v>Solar power</c:v>
                </c:pt>
              </c:strCache>
            </c:strRef>
          </c:tx>
          <c:marker>
            <c:symbol val="none"/>
          </c:marker>
          <c:xVal>
            <c:numRef>
              <c:f>Data!$A$2:$A$25</c:f>
              <c:numCache>
                <c:formatCode>General</c:formatCode>
                <c:ptCount val="2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</c:numCache>
            </c:numRef>
          </c:xVal>
          <c:yVal>
            <c:numRef>
              <c:f>Data!$C$2:$C$25</c:f>
              <c:numCache>
                <c:formatCode>General</c:formatCode>
                <c:ptCount val="24"/>
                <c:pt idx="0">
                  <c:v>0.0</c:v>
                </c:pt>
                <c:pt idx="1">
                  <c:v>0.0</c:v>
                </c:pt>
                <c:pt idx="2">
                  <c:v>0.0</c:v>
                </c:pt>
                <c:pt idx="3">
                  <c:v>0.0</c:v>
                </c:pt>
                <c:pt idx="4">
                  <c:v>0.0</c:v>
                </c:pt>
                <c:pt idx="5">
                  <c:v>0.0</c:v>
                </c:pt>
                <c:pt idx="6">
                  <c:v>0.0</c:v>
                </c:pt>
                <c:pt idx="7">
                  <c:v>0.0</c:v>
                </c:pt>
                <c:pt idx="8">
                  <c:v>0.0</c:v>
                </c:pt>
                <c:pt idx="9">
                  <c:v>0.0</c:v>
                </c:pt>
                <c:pt idx="10">
                  <c:v>0.0</c:v>
                </c:pt>
                <c:pt idx="11">
                  <c:v>0.0</c:v>
                </c:pt>
                <c:pt idx="12">
                  <c:v>0.0</c:v>
                </c:pt>
                <c:pt idx="13">
                  <c:v>0.0</c:v>
                </c:pt>
                <c:pt idx="14">
                  <c:v>0.0</c:v>
                </c:pt>
                <c:pt idx="15">
                  <c:v>0.0</c:v>
                </c:pt>
                <c:pt idx="16">
                  <c:v>0.0</c:v>
                </c:pt>
                <c:pt idx="17">
                  <c:v>0.0</c:v>
                </c:pt>
                <c:pt idx="18">
                  <c:v>0.0</c:v>
                </c:pt>
                <c:pt idx="19">
                  <c:v>0.0</c:v>
                </c:pt>
                <c:pt idx="20">
                  <c:v>0.0</c:v>
                </c:pt>
                <c:pt idx="21">
                  <c:v>0.0</c:v>
                </c:pt>
                <c:pt idx="22">
                  <c:v>0.0</c:v>
                </c:pt>
                <c:pt idx="23">
                  <c:v>0.0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12033672"/>
        <c:axId val="2090306616"/>
      </c:scatterChart>
      <c:valAx>
        <c:axId val="2112033672"/>
        <c:scaling>
          <c:orientation val="minMax"/>
          <c:max val="24.0"/>
          <c:min val="1.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Timeof day (hour)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0306616"/>
        <c:crosses val="autoZero"/>
        <c:crossBetween val="midCat"/>
      </c:valAx>
      <c:valAx>
        <c:axId val="2090306616"/>
        <c:scaling>
          <c:orientation val="minMax"/>
          <c:min val="-1.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Load</a:t>
                </a:r>
                <a:r>
                  <a:rPr lang="en-US" baseline="0"/>
                  <a:t> / Solar Generation (kW)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120336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.0" l="0.75" r="0.75" t="1.0" header="0.5" footer="0.5"/>
    <c:pageSetup orientation="portrait" horizontalDpi="-4" verticalDpi="-4"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Spin" dx="16" fmlaLink="$K$22" inc="5" max="100" page="10" val="0"/>
</file>

<file path=xl/ctrlProps/ctrlProp3.xml><?xml version="1.0" encoding="utf-8"?>
<formControlPr xmlns="http://schemas.microsoft.com/office/spreadsheetml/2009/9/main" objectType="Spin" dx="16" fmlaLink="$I$22" max="10" page="10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1536700</xdr:colOff>
      <xdr:row>0</xdr:row>
      <xdr:rowOff>38100</xdr:rowOff>
    </xdr:from>
    <xdr:to>
      <xdr:col>14</xdr:col>
      <xdr:colOff>88900</xdr:colOff>
      <xdr:row>21</xdr:row>
      <xdr:rowOff>25400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304800</xdr:colOff>
          <xdr:row>21</xdr:row>
          <xdr:rowOff>939800</xdr:rowOff>
        </xdr:from>
        <xdr:to>
          <xdr:col>13</xdr:col>
          <xdr:colOff>508000</xdr:colOff>
          <xdr:row>22</xdr:row>
          <xdr:rowOff>482600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45720" tIns="27432" rIns="45720" bIns="27432" anchor="ctr" upright="1"/>
            <a:lstStyle/>
            <a:p>
              <a:pPr algn="ctr" rtl="0">
                <a:defRPr sz="1000"/>
              </a:pPr>
              <a:r>
                <a:rPr lang="en-US" sz="2000" b="1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Solve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2019300</xdr:colOff>
          <xdr:row>22</xdr:row>
          <xdr:rowOff>12700</xdr:rowOff>
        </xdr:from>
        <xdr:to>
          <xdr:col>9</xdr:col>
          <xdr:colOff>76200</xdr:colOff>
          <xdr:row>23</xdr:row>
          <xdr:rowOff>0</xdr:rowOff>
        </xdr:to>
        <xdr:sp macro="" textlink="">
          <xdr:nvSpPr>
            <xdr:cNvPr id="1032" name="Spinne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2298700</xdr:colOff>
          <xdr:row>22</xdr:row>
          <xdr:rowOff>0</xdr:rowOff>
        </xdr:from>
        <xdr:to>
          <xdr:col>11</xdr:col>
          <xdr:colOff>50800</xdr:colOff>
          <xdr:row>23</xdr:row>
          <xdr:rowOff>0</xdr:rowOff>
        </xdr:to>
        <xdr:sp macro="" textlink="">
          <xdr:nvSpPr>
            <xdr:cNvPr id="1033" name="Spinne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50800</xdr:rowOff>
    </xdr:from>
    <xdr:to>
      <xdr:col>7</xdr:col>
      <xdr:colOff>1447800</xdr:colOff>
      <xdr:row>19</xdr:row>
      <xdr:rowOff>152400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G45"/>
  <sheetViews>
    <sheetView showGridLines="0" topLeftCell="A13" workbookViewId="0"/>
  </sheetViews>
  <sheetFormatPr baseColWidth="10" defaultRowHeight="15" x14ac:dyDescent="0"/>
  <cols>
    <col min="1" max="1" width="2.33203125" customWidth="1"/>
    <col min="2" max="2" width="6.5" customWidth="1"/>
    <col min="3" max="3" width="12.33203125" customWidth="1"/>
    <col min="4" max="4" width="13" bestFit="1" customWidth="1"/>
    <col min="5" max="5" width="12.5" customWidth="1"/>
    <col min="6" max="6" width="10.83203125" customWidth="1"/>
    <col min="7" max="7" width="12.1640625" bestFit="1" customWidth="1"/>
  </cols>
  <sheetData>
    <row r="1" spans="1:5">
      <c r="A1" s="1" t="s">
        <v>8</v>
      </c>
    </row>
    <row r="2" spans="1:5">
      <c r="A2" s="1" t="s">
        <v>9</v>
      </c>
    </row>
    <row r="3" spans="1:5">
      <c r="A3" s="1" t="s">
        <v>10</v>
      </c>
    </row>
    <row r="4" spans="1:5">
      <c r="A4" s="1" t="s">
        <v>11</v>
      </c>
    </row>
    <row r="5" spans="1:5">
      <c r="A5" s="1" t="s">
        <v>12</v>
      </c>
    </row>
    <row r="6" spans="1:5">
      <c r="A6" s="1"/>
      <c r="B6" t="s">
        <v>13</v>
      </c>
    </row>
    <row r="7" spans="1:5">
      <c r="A7" s="1"/>
      <c r="B7" t="s">
        <v>14</v>
      </c>
    </row>
    <row r="8" spans="1:5">
      <c r="A8" s="1"/>
      <c r="B8" t="s">
        <v>15</v>
      </c>
    </row>
    <row r="9" spans="1:5">
      <c r="A9" s="1" t="s">
        <v>16</v>
      </c>
    </row>
    <row r="10" spans="1:5">
      <c r="B10" t="s">
        <v>17</v>
      </c>
    </row>
    <row r="11" spans="1:5">
      <c r="B11" t="s">
        <v>18</v>
      </c>
    </row>
    <row r="12" spans="1:5">
      <c r="B12" t="s">
        <v>19</v>
      </c>
    </row>
    <row r="14" spans="1:5" ht="16" thickBot="1">
      <c r="A14" t="s">
        <v>20</v>
      </c>
    </row>
    <row r="15" spans="1:5" ht="16" thickBot="1">
      <c r="B15" s="3" t="s">
        <v>21</v>
      </c>
      <c r="C15" s="3" t="s">
        <v>22</v>
      </c>
      <c r="D15" s="3" t="s">
        <v>23</v>
      </c>
      <c r="E15" s="3" t="s">
        <v>24</v>
      </c>
    </row>
    <row r="16" spans="1:5" ht="16" thickBot="1">
      <c r="B16" s="2" t="s">
        <v>32</v>
      </c>
      <c r="C16" s="2" t="s">
        <v>5</v>
      </c>
      <c r="D16" s="5">
        <v>63.980000000000004</v>
      </c>
      <c r="E16" s="5">
        <v>48.919999999999995</v>
      </c>
    </row>
    <row r="19" spans="1:6" ht="16" thickBot="1">
      <c r="A19" t="s">
        <v>25</v>
      </c>
    </row>
    <row r="20" spans="1:6" ht="16" thickBot="1">
      <c r="B20" s="3" t="s">
        <v>21</v>
      </c>
      <c r="C20" s="3" t="s">
        <v>22</v>
      </c>
      <c r="D20" s="3" t="s">
        <v>23</v>
      </c>
      <c r="E20" s="3" t="s">
        <v>24</v>
      </c>
      <c r="F20" s="3" t="s">
        <v>26</v>
      </c>
    </row>
    <row r="21" spans="1:6">
      <c r="B21" s="4" t="s">
        <v>33</v>
      </c>
      <c r="C21" s="4" t="s">
        <v>4</v>
      </c>
      <c r="D21" s="6">
        <v>0</v>
      </c>
      <c r="E21" s="6">
        <v>0</v>
      </c>
      <c r="F21" s="4" t="s">
        <v>34</v>
      </c>
    </row>
    <row r="22" spans="1:6">
      <c r="B22" s="4" t="s">
        <v>35</v>
      </c>
      <c r="C22" s="4" t="s">
        <v>4</v>
      </c>
      <c r="D22" s="6">
        <v>0</v>
      </c>
      <c r="E22" s="6">
        <v>0.80000000708581531</v>
      </c>
      <c r="F22" s="4" t="s">
        <v>34</v>
      </c>
    </row>
    <row r="23" spans="1:6">
      <c r="B23" s="4" t="s">
        <v>36</v>
      </c>
      <c r="C23" s="4" t="s">
        <v>4</v>
      </c>
      <c r="D23" s="6">
        <v>0</v>
      </c>
      <c r="E23" s="6">
        <v>0.90000000281018588</v>
      </c>
      <c r="F23" s="4" t="s">
        <v>34</v>
      </c>
    </row>
    <row r="24" spans="1:6">
      <c r="B24" s="4" t="s">
        <v>37</v>
      </c>
      <c r="C24" s="4" t="s">
        <v>4</v>
      </c>
      <c r="D24" s="6">
        <v>0</v>
      </c>
      <c r="E24" s="6">
        <v>1.0000000112282386</v>
      </c>
      <c r="F24" s="4" t="s">
        <v>34</v>
      </c>
    </row>
    <row r="25" spans="1:6">
      <c r="B25" s="4" t="s">
        <v>38</v>
      </c>
      <c r="C25" s="4" t="s">
        <v>4</v>
      </c>
      <c r="D25" s="6">
        <v>0</v>
      </c>
      <c r="E25" s="6">
        <v>1.09999997887576</v>
      </c>
      <c r="F25" s="4" t="s">
        <v>34</v>
      </c>
    </row>
    <row r="26" spans="1:6">
      <c r="B26" s="4" t="s">
        <v>39</v>
      </c>
      <c r="C26" s="4" t="s">
        <v>4</v>
      </c>
      <c r="D26" s="6">
        <v>0</v>
      </c>
      <c r="E26" s="6">
        <v>0</v>
      </c>
      <c r="F26" s="4" t="s">
        <v>34</v>
      </c>
    </row>
    <row r="27" spans="1:6">
      <c r="B27" s="4" t="s">
        <v>40</v>
      </c>
      <c r="C27" s="4" t="s">
        <v>4</v>
      </c>
      <c r="D27" s="6">
        <v>0</v>
      </c>
      <c r="E27" s="6">
        <v>0</v>
      </c>
      <c r="F27" s="4" t="s">
        <v>34</v>
      </c>
    </row>
    <row r="28" spans="1:6">
      <c r="B28" s="4" t="s">
        <v>41</v>
      </c>
      <c r="C28" s="4" t="s">
        <v>4</v>
      </c>
      <c r="D28" s="6">
        <v>0</v>
      </c>
      <c r="E28" s="6">
        <v>0</v>
      </c>
      <c r="F28" s="4" t="s">
        <v>34</v>
      </c>
    </row>
    <row r="29" spans="1:6">
      <c r="B29" s="4" t="s">
        <v>42</v>
      </c>
      <c r="C29" s="4" t="s">
        <v>4</v>
      </c>
      <c r="D29" s="6">
        <v>0</v>
      </c>
      <c r="E29" s="6">
        <v>0</v>
      </c>
      <c r="F29" s="4" t="s">
        <v>34</v>
      </c>
    </row>
    <row r="30" spans="1:6" ht="16" thickBot="1">
      <c r="B30" s="2" t="s">
        <v>43</v>
      </c>
      <c r="C30" s="2" t="s">
        <v>4</v>
      </c>
      <c r="D30" s="5">
        <v>0</v>
      </c>
      <c r="E30" s="5">
        <v>0</v>
      </c>
      <c r="F30" s="2" t="s">
        <v>34</v>
      </c>
    </row>
    <row r="33" spans="1:7" ht="16" thickBot="1">
      <c r="A33" t="s">
        <v>27</v>
      </c>
    </row>
    <row r="34" spans="1:7" ht="16" thickBot="1">
      <c r="B34" s="3" t="s">
        <v>21</v>
      </c>
      <c r="C34" s="3" t="s">
        <v>22</v>
      </c>
      <c r="D34" s="3" t="s">
        <v>28</v>
      </c>
      <c r="E34" s="3" t="s">
        <v>29</v>
      </c>
      <c r="F34" s="3" t="s">
        <v>30</v>
      </c>
      <c r="G34" s="3" t="s">
        <v>31</v>
      </c>
    </row>
    <row r="35" spans="1:7">
      <c r="B35" s="4" t="s">
        <v>44</v>
      </c>
      <c r="C35" s="4" t="s">
        <v>7</v>
      </c>
      <c r="D35" s="6">
        <v>3.7999999999999994</v>
      </c>
      <c r="E35" s="4" t="s">
        <v>45</v>
      </c>
      <c r="F35" s="4" t="s">
        <v>46</v>
      </c>
      <c r="G35" s="4">
        <v>0</v>
      </c>
    </row>
    <row r="36" spans="1:7">
      <c r="B36" s="4" t="s">
        <v>33</v>
      </c>
      <c r="C36" s="4" t="s">
        <v>4</v>
      </c>
      <c r="D36" s="6">
        <v>0</v>
      </c>
      <c r="E36" s="4" t="s">
        <v>47</v>
      </c>
      <c r="F36" s="4" t="s">
        <v>46</v>
      </c>
      <c r="G36" s="6">
        <v>0</v>
      </c>
    </row>
    <row r="37" spans="1:7">
      <c r="B37" s="4" t="s">
        <v>35</v>
      </c>
      <c r="C37" s="4" t="s">
        <v>4</v>
      </c>
      <c r="D37" s="6">
        <v>0.80000000708581531</v>
      </c>
      <c r="E37" s="4" t="s">
        <v>48</v>
      </c>
      <c r="F37" s="4" t="s">
        <v>49</v>
      </c>
      <c r="G37" s="6">
        <v>0.80000000708581531</v>
      </c>
    </row>
    <row r="38" spans="1:7">
      <c r="B38" s="4" t="s">
        <v>36</v>
      </c>
      <c r="C38" s="4" t="s">
        <v>4</v>
      </c>
      <c r="D38" s="6">
        <v>0.90000000281018588</v>
      </c>
      <c r="E38" s="4" t="s">
        <v>50</v>
      </c>
      <c r="F38" s="4" t="s">
        <v>49</v>
      </c>
      <c r="G38" s="6">
        <v>0.90000000281018588</v>
      </c>
    </row>
    <row r="39" spans="1:7">
      <c r="B39" s="4" t="s">
        <v>37</v>
      </c>
      <c r="C39" s="4" t="s">
        <v>4</v>
      </c>
      <c r="D39" s="6">
        <v>1.0000000112282386</v>
      </c>
      <c r="E39" s="4" t="s">
        <v>51</v>
      </c>
      <c r="F39" s="4" t="s">
        <v>49</v>
      </c>
      <c r="G39" s="6">
        <v>1.0000000112282386</v>
      </c>
    </row>
    <row r="40" spans="1:7">
      <c r="B40" s="4" t="s">
        <v>38</v>
      </c>
      <c r="C40" s="4" t="s">
        <v>4</v>
      </c>
      <c r="D40" s="6">
        <v>1.09999997887576</v>
      </c>
      <c r="E40" s="4" t="s">
        <v>52</v>
      </c>
      <c r="F40" s="4" t="s">
        <v>49</v>
      </c>
      <c r="G40" s="6">
        <v>1.09999997887576</v>
      </c>
    </row>
    <row r="41" spans="1:7">
      <c r="B41" s="4" t="s">
        <v>39</v>
      </c>
      <c r="C41" s="4" t="s">
        <v>4</v>
      </c>
      <c r="D41" s="6">
        <v>0</v>
      </c>
      <c r="E41" s="4" t="s">
        <v>53</v>
      </c>
      <c r="F41" s="4" t="s">
        <v>46</v>
      </c>
      <c r="G41" s="6">
        <v>0</v>
      </c>
    </row>
    <row r="42" spans="1:7">
      <c r="B42" s="4" t="s">
        <v>40</v>
      </c>
      <c r="C42" s="4" t="s">
        <v>4</v>
      </c>
      <c r="D42" s="6">
        <v>0</v>
      </c>
      <c r="E42" s="4" t="s">
        <v>54</v>
      </c>
      <c r="F42" s="4" t="s">
        <v>46</v>
      </c>
      <c r="G42" s="6">
        <v>0</v>
      </c>
    </row>
    <row r="43" spans="1:7">
      <c r="B43" s="4" t="s">
        <v>41</v>
      </c>
      <c r="C43" s="4" t="s">
        <v>4</v>
      </c>
      <c r="D43" s="6">
        <v>0</v>
      </c>
      <c r="E43" s="4" t="s">
        <v>55</v>
      </c>
      <c r="F43" s="4" t="s">
        <v>46</v>
      </c>
      <c r="G43" s="6">
        <v>0</v>
      </c>
    </row>
    <row r="44" spans="1:7">
      <c r="B44" s="4" t="s">
        <v>42</v>
      </c>
      <c r="C44" s="4" t="s">
        <v>4</v>
      </c>
      <c r="D44" s="6">
        <v>0</v>
      </c>
      <c r="E44" s="4" t="s">
        <v>56</v>
      </c>
      <c r="F44" s="4" t="s">
        <v>46</v>
      </c>
      <c r="G44" s="6">
        <v>0</v>
      </c>
    </row>
    <row r="45" spans="1:7" ht="16" thickBot="1">
      <c r="B45" s="2" t="s">
        <v>43</v>
      </c>
      <c r="C45" s="2" t="s">
        <v>4</v>
      </c>
      <c r="D45" s="5">
        <v>0</v>
      </c>
      <c r="E45" s="2" t="s">
        <v>57</v>
      </c>
      <c r="F45" s="2" t="s">
        <v>46</v>
      </c>
      <c r="G45" s="5">
        <v>0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E23"/>
  <sheetViews>
    <sheetView showGridLines="0" workbookViewId="0">
      <selection sqref="A1:A3"/>
    </sheetView>
  </sheetViews>
  <sheetFormatPr baseColWidth="10" defaultRowHeight="15" x14ac:dyDescent="0"/>
  <cols>
    <col min="1" max="1" width="2.33203125" customWidth="1"/>
    <col min="2" max="2" width="6.5" bestFit="1" customWidth="1"/>
    <col min="3" max="3" width="12.33203125" bestFit="1" customWidth="1"/>
    <col min="4" max="4" width="12.1640625" bestFit="1" customWidth="1"/>
    <col min="5" max="5" width="12.83203125" bestFit="1" customWidth="1"/>
  </cols>
  <sheetData>
    <row r="1" spans="1:5">
      <c r="A1" s="1" t="s">
        <v>58</v>
      </c>
    </row>
    <row r="2" spans="1:5">
      <c r="A2" s="1" t="s">
        <v>9</v>
      </c>
    </row>
    <row r="3" spans="1:5">
      <c r="A3" s="1" t="s">
        <v>59</v>
      </c>
    </row>
    <row r="6" spans="1:5" ht="16" thickBot="1">
      <c r="A6" t="s">
        <v>25</v>
      </c>
    </row>
    <row r="7" spans="1:5">
      <c r="B7" s="7"/>
      <c r="C7" s="7"/>
      <c r="D7" s="7" t="s">
        <v>60</v>
      </c>
      <c r="E7" s="7" t="s">
        <v>62</v>
      </c>
    </row>
    <row r="8" spans="1:5" ht="16" thickBot="1">
      <c r="B8" s="8" t="s">
        <v>21</v>
      </c>
      <c r="C8" s="8" t="s">
        <v>22</v>
      </c>
      <c r="D8" s="8" t="s">
        <v>61</v>
      </c>
      <c r="E8" s="8" t="s">
        <v>63</v>
      </c>
    </row>
    <row r="9" spans="1:5">
      <c r="B9" s="4" t="s">
        <v>33</v>
      </c>
      <c r="C9" s="4" t="s">
        <v>4</v>
      </c>
      <c r="D9" s="4">
        <v>0</v>
      </c>
      <c r="E9" s="4">
        <v>0.39999914169311523</v>
      </c>
    </row>
    <row r="10" spans="1:5">
      <c r="B10" s="4" t="s">
        <v>35</v>
      </c>
      <c r="C10" s="4" t="s">
        <v>4</v>
      </c>
      <c r="D10" s="4">
        <v>0.80000000708581531</v>
      </c>
      <c r="E10" s="4">
        <v>0</v>
      </c>
    </row>
    <row r="11" spans="1:5">
      <c r="B11" s="4" t="s">
        <v>36</v>
      </c>
      <c r="C11" s="4" t="s">
        <v>4</v>
      </c>
      <c r="D11" s="4">
        <v>0.90000000281018588</v>
      </c>
      <c r="E11" s="4">
        <v>0</v>
      </c>
    </row>
    <row r="12" spans="1:5">
      <c r="B12" s="4" t="s">
        <v>37</v>
      </c>
      <c r="C12" s="4" t="s">
        <v>4</v>
      </c>
      <c r="D12" s="4">
        <v>1.0000000112282386</v>
      </c>
      <c r="E12" s="4">
        <v>0</v>
      </c>
    </row>
    <row r="13" spans="1:5">
      <c r="B13" s="4" t="s">
        <v>38</v>
      </c>
      <c r="C13" s="4" t="s">
        <v>4</v>
      </c>
      <c r="D13" s="4">
        <v>1.09999997887576</v>
      </c>
      <c r="E13" s="4">
        <v>0</v>
      </c>
    </row>
    <row r="14" spans="1:5">
      <c r="B14" s="4" t="s">
        <v>39</v>
      </c>
      <c r="C14" s="4" t="s">
        <v>4</v>
      </c>
      <c r="D14" s="4">
        <v>0</v>
      </c>
      <c r="E14" s="4">
        <v>1.5999990701675415</v>
      </c>
    </row>
    <row r="15" spans="1:5">
      <c r="B15" s="4" t="s">
        <v>40</v>
      </c>
      <c r="C15" s="4" t="s">
        <v>4</v>
      </c>
      <c r="D15" s="4">
        <v>0</v>
      </c>
      <c r="E15" s="4">
        <v>5.3999991416931152</v>
      </c>
    </row>
    <row r="16" spans="1:5">
      <c r="B16" s="4" t="s">
        <v>41</v>
      </c>
      <c r="C16" s="4" t="s">
        <v>4</v>
      </c>
      <c r="D16" s="4">
        <v>0</v>
      </c>
      <c r="E16" s="4">
        <v>9.1999993324279785</v>
      </c>
    </row>
    <row r="17" spans="1:5">
      <c r="B17" s="4" t="s">
        <v>42</v>
      </c>
      <c r="C17" s="4" t="s">
        <v>4</v>
      </c>
      <c r="D17" s="4">
        <v>0</v>
      </c>
      <c r="E17" s="4">
        <v>12.999999046325684</v>
      </c>
    </row>
    <row r="18" spans="1:5" ht="16" thickBot="1">
      <c r="B18" s="2" t="s">
        <v>43</v>
      </c>
      <c r="C18" s="2" t="s">
        <v>4</v>
      </c>
      <c r="D18" s="2">
        <v>0</v>
      </c>
      <c r="E18" s="2">
        <v>0.39999914169311523</v>
      </c>
    </row>
    <row r="20" spans="1:5" ht="16" thickBot="1">
      <c r="A20" t="s">
        <v>27</v>
      </c>
    </row>
    <row r="21" spans="1:5">
      <c r="B21" s="7"/>
      <c r="C21" s="7"/>
      <c r="D21" s="7" t="s">
        <v>60</v>
      </c>
      <c r="E21" s="7" t="s">
        <v>64</v>
      </c>
    </row>
    <row r="22" spans="1:5" ht="16" thickBot="1">
      <c r="B22" s="8" t="s">
        <v>21</v>
      </c>
      <c r="C22" s="8" t="s">
        <v>22</v>
      </c>
      <c r="D22" s="8" t="s">
        <v>61</v>
      </c>
      <c r="E22" s="8" t="s">
        <v>65</v>
      </c>
    </row>
    <row r="23" spans="1:5" ht="16" thickBot="1">
      <c r="B23" s="2" t="s">
        <v>44</v>
      </c>
      <c r="C23" s="2" t="s">
        <v>7</v>
      </c>
      <c r="D23" s="2">
        <v>3.7999999999999994</v>
      </c>
      <c r="E23" s="2">
        <v>-2.9999980926513672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K33"/>
  <sheetViews>
    <sheetView showGridLines="0" tabSelected="1" workbookViewId="0">
      <selection activeCell="M23" sqref="M23"/>
    </sheetView>
  </sheetViews>
  <sheetFormatPr baseColWidth="10" defaultRowHeight="15" x14ac:dyDescent="0"/>
  <cols>
    <col min="1" max="2" width="10.83203125" style="9"/>
    <col min="3" max="3" width="10.83203125" style="10"/>
    <col min="4" max="4" width="16" style="10" customWidth="1"/>
    <col min="5" max="5" width="12.5" style="10" bestFit="1" customWidth="1"/>
    <col min="6" max="6" width="16.1640625" style="10" customWidth="1"/>
    <col min="7" max="7" width="12.5" style="10" customWidth="1"/>
    <col min="8" max="8" width="26.6640625" style="10" customWidth="1"/>
    <col min="9" max="9" width="10.83203125" style="10"/>
    <col min="10" max="10" width="31.6640625" style="10" customWidth="1"/>
    <col min="11" max="13" width="10.83203125" style="10"/>
    <col min="14" max="14" width="12.1640625" style="10" bestFit="1" customWidth="1"/>
    <col min="15" max="16384" width="10.83203125" style="10"/>
  </cols>
  <sheetData>
    <row r="1" spans="1:6">
      <c r="A1" s="9" t="s">
        <v>4</v>
      </c>
      <c r="B1" s="9" t="s">
        <v>69</v>
      </c>
      <c r="C1" s="9"/>
      <c r="F1" s="10" t="s">
        <v>5</v>
      </c>
    </row>
    <row r="2" spans="1:6" ht="4" customHeight="1">
      <c r="A2" s="9">
        <v>0</v>
      </c>
      <c r="B2" s="9">
        <f>Data!B2*(1-Data!$J$2)+A2</f>
        <v>2.7207963267948965</v>
      </c>
      <c r="C2" s="9"/>
      <c r="F2" s="10">
        <f>SUM(Data!G2:G25)</f>
        <v>11.780312500000006</v>
      </c>
    </row>
    <row r="3" spans="1:6" ht="6" customHeight="1">
      <c r="A3" s="9">
        <v>0</v>
      </c>
      <c r="B3" s="9">
        <f>Data!B3*(1-Data!$J$2)+A3</f>
        <v>2.4033825271206704</v>
      </c>
      <c r="C3" s="9"/>
    </row>
    <row r="4" spans="1:6" ht="8" customHeight="1">
      <c r="A4" s="9">
        <v>0</v>
      </c>
      <c r="B4" s="9">
        <f>Data!B4*(1-Data!$J$2)+A4</f>
        <v>2.0409760147547624</v>
      </c>
      <c r="C4" s="9"/>
    </row>
    <row r="5" spans="1:6" ht="6" customHeight="1">
      <c r="A5" s="9">
        <v>0</v>
      </c>
      <c r="B5" s="9">
        <f>Data!B5*(1-Data!$J$2)+A5</f>
        <v>1.7236036689111094</v>
      </c>
      <c r="C5" s="9"/>
    </row>
    <row r="6" spans="1:6" ht="7" customHeight="1">
      <c r="A6" s="9">
        <v>0</v>
      </c>
      <c r="B6" s="9">
        <f>Data!B6*(1-Data!$J$2)+A6</f>
        <v>1.5343082164870716</v>
      </c>
      <c r="C6" s="9"/>
    </row>
    <row r="7" spans="1:6" ht="7" customHeight="1">
      <c r="A7" s="9">
        <v>0</v>
      </c>
      <c r="B7" s="9">
        <f>Data!B7*(1-Data!$J$2)+A7</f>
        <v>1.5052101907953435</v>
      </c>
      <c r="C7" s="9"/>
    </row>
    <row r="8" spans="1:6" ht="7" customHeight="1">
      <c r="A8" s="9">
        <v>0</v>
      </c>
      <c r="B8" s="9">
        <f>Data!B8*(1-Data!$J$2)+A8</f>
        <v>1.6036459595622523</v>
      </c>
      <c r="C8" s="9"/>
    </row>
    <row r="9" spans="1:6" ht="7" customHeight="1">
      <c r="A9" s="9">
        <v>0</v>
      </c>
      <c r="B9" s="9">
        <f>Data!B9*(1-Data!$J$2)+A9</f>
        <v>1.7566983153580493</v>
      </c>
      <c r="C9" s="9"/>
    </row>
    <row r="10" spans="1:6" ht="8" customHeight="1">
      <c r="A10" s="9">
        <v>0</v>
      </c>
      <c r="B10" s="9">
        <f>Data!B10*(1-Data!$J$2)+A10</f>
        <v>1.8982640268866242</v>
      </c>
      <c r="C10" s="9"/>
    </row>
    <row r="11" spans="1:6">
      <c r="A11" s="9">
        <v>0</v>
      </c>
      <c r="B11" s="9">
        <f>Data!B11*(1-Data!$J$2)+A11</f>
        <v>2.0087181381285166</v>
      </c>
      <c r="C11" s="9"/>
    </row>
    <row r="12" spans="1:6">
      <c r="A12" s="9">
        <v>0</v>
      </c>
      <c r="B12" s="9">
        <f>Data!B12*(1-Data!$J$2)+A12</f>
        <v>2.1221632951230074</v>
      </c>
      <c r="C12" s="9"/>
    </row>
    <row r="13" spans="1:6">
      <c r="A13" s="9">
        <v>0</v>
      </c>
      <c r="B13" s="9">
        <f>Data!B13*(1-Data!$J$2)+A13</f>
        <v>2.2970479824728312</v>
      </c>
      <c r="C13" s="9"/>
    </row>
    <row r="14" spans="1:6">
      <c r="A14" s="9">
        <v>0</v>
      </c>
      <c r="B14" s="9">
        <f>Data!B14*(1-Data!$J$2)+A14</f>
        <v>2.5693812806653256</v>
      </c>
      <c r="C14" s="9"/>
    </row>
    <row r="15" spans="1:6">
      <c r="A15" s="9">
        <v>0</v>
      </c>
      <c r="B15" s="9">
        <f>Data!B15*(1-Data!$J$2)+A15</f>
        <v>2.9189654748154901</v>
      </c>
      <c r="C15" s="9"/>
    </row>
    <row r="16" spans="1:6">
      <c r="A16" s="9">
        <v>0</v>
      </c>
      <c r="B16" s="9">
        <f>Data!B16*(1-Data!$J$2)+A16</f>
        <v>3.2708940267806224</v>
      </c>
      <c r="C16" s="9"/>
    </row>
    <row r="17" spans="1:11">
      <c r="A17" s="9">
        <v>0</v>
      </c>
      <c r="B17" s="9">
        <f>Data!B17*(1-Data!$J$2)+A17</f>
        <v>3.5322038129075084</v>
      </c>
      <c r="C17" s="9"/>
    </row>
    <row r="18" spans="1:11">
      <c r="A18" s="9">
        <v>0</v>
      </c>
      <c r="B18" s="9">
        <f>Data!B18*(1-Data!$J$2)+A18</f>
        <v>3.6412201595956906</v>
      </c>
      <c r="C18" s="9"/>
    </row>
    <row r="19" spans="1:11" ht="10" customHeight="1">
      <c r="A19" s="9">
        <v>0</v>
      </c>
      <c r="B19" s="9">
        <f>Data!B19*(1-Data!$J$2)+A19</f>
        <v>3.5989834979433311</v>
      </c>
      <c r="C19" s="9"/>
      <c r="I19" s="11"/>
    </row>
    <row r="20" spans="1:11">
      <c r="A20" s="9">
        <v>0</v>
      </c>
      <c r="B20" s="9">
        <f>Data!B20*(1-Data!$J$2)+A20</f>
        <v>3.46337836615999</v>
      </c>
      <c r="C20" s="9"/>
    </row>
    <row r="21" spans="1:11">
      <c r="A21" s="9">
        <v>0</v>
      </c>
      <c r="B21" s="9">
        <f>Data!B21*(1-Data!$J$2)+A21</f>
        <v>3.3100786532918223</v>
      </c>
      <c r="C21" s="9"/>
    </row>
    <row r="22" spans="1:11" ht="103" customHeight="1">
      <c r="A22" s="9">
        <v>0</v>
      </c>
      <c r="B22" s="9">
        <f>Data!B22*(1-Data!$J$2)+A22</f>
        <v>3.1852755974673572</v>
      </c>
      <c r="C22" s="9"/>
      <c r="D22" s="12" t="s">
        <v>75</v>
      </c>
      <c r="E22" s="13">
        <f>-SUM(Data!H2:H25)</f>
        <v>0</v>
      </c>
      <c r="F22" s="13" t="s">
        <v>67</v>
      </c>
      <c r="H22" s="14" t="s">
        <v>71</v>
      </c>
      <c r="I22" s="17">
        <v>0</v>
      </c>
      <c r="J22" s="14" t="s">
        <v>72</v>
      </c>
      <c r="K22" s="17">
        <v>0</v>
      </c>
    </row>
    <row r="23" spans="1:11" ht="92">
      <c r="A23" s="9">
        <v>0</v>
      </c>
      <c r="B23" s="9">
        <f>Data!B23*(1-Data!$J$2)+A23</f>
        <v>3.08014391482563</v>
      </c>
      <c r="C23" s="9"/>
      <c r="D23" s="12" t="s">
        <v>76</v>
      </c>
      <c r="E23" s="13">
        <f>-SUM(Data!I2:I25)</f>
        <v>0</v>
      </c>
      <c r="F23" s="13" t="s">
        <v>67</v>
      </c>
    </row>
    <row r="24" spans="1:11" ht="92">
      <c r="A24" s="9">
        <v>0</v>
      </c>
      <c r="B24" s="9">
        <f>Data!B24*(1-Data!$J$2)+A24</f>
        <v>2.94297606943472</v>
      </c>
      <c r="C24" s="9"/>
      <c r="D24" s="12" t="s">
        <v>83</v>
      </c>
      <c r="E24" s="15">
        <f>24*Data!B32+Data!B33*SUM(Data!N2:N25)+Data!B34*SUM(Data!O2:O26)</f>
        <v>257.01745083380717</v>
      </c>
      <c r="F24" s="12" t="s">
        <v>84</v>
      </c>
      <c r="G24" s="15">
        <f>24*Data!B32+Data!B33*SUM(Data!N2:N25)+Data!B34*SUM(Data!P2:P26)</f>
        <v>257.01745083380717</v>
      </c>
    </row>
    <row r="25" spans="1:11" ht="23">
      <c r="A25" s="9">
        <v>0</v>
      </c>
      <c r="B25" s="9">
        <f>Data!B25*(1-Data!$J$2)+A25</f>
        <v>2.7207963267948969</v>
      </c>
      <c r="D25" s="12"/>
      <c r="E25" s="16"/>
    </row>
    <row r="32" spans="1:11">
      <c r="A32" s="9" t="s">
        <v>7</v>
      </c>
    </row>
    <row r="33" spans="1:2">
      <c r="A33" s="9">
        <f>SUM(A2:A25)</f>
        <v>0</v>
      </c>
      <c r="B33" s="9">
        <f>SUM(Data!B2:B25)*Data!$J$2</f>
        <v>0</v>
      </c>
    </row>
  </sheetData>
  <sheetProtection selectLockedCells="1" selectUnlockedCells="1"/>
  <scenarios current="0">
    <scenario name="opt" count="10" user="Jesus Contreras" comment="Created by Jesus Contreras on 5/23/2016">
      <inputCells r="A2" val="2.10000010547134"/>
      <inputCells r="A3" val="3.10000020896288"/>
      <inputCells r="A4" val="3.99999976358248"/>
      <inputCells r="A5" val="4.89999931763248"/>
      <inputCells r="A6" val="5.7999988713557"/>
      <inputCells r="A7" val="4.69999942451711"/>
      <inputCells r="A8" val="3.59999997895807"/>
      <inputCells r="A9" val="2.50000053114167"/>
      <inputCells r="A10" val="1.40000108704062"/>
      <inputCells r="A11" val="2.10000071133768"/>
    </scenario>
  </scenarios>
  <conditionalFormatting sqref="E22:F22">
    <cfRule type="expression" dxfId="5" priority="5">
      <formula>$E$22=0</formula>
    </cfRule>
    <cfRule type="expression" dxfId="4" priority="6">
      <formula>$E$22&gt;0</formula>
    </cfRule>
  </conditionalFormatting>
  <conditionalFormatting sqref="F22">
    <cfRule type="expression" dxfId="3" priority="1">
      <formula>$E$22=0</formula>
    </cfRule>
    <cfRule type="expression" dxfId="2" priority="2">
      <formula>$E$22&gt;0</formula>
    </cfRule>
  </conditionalFormatting>
  <conditionalFormatting sqref="E23:F23">
    <cfRule type="expression" dxfId="1" priority="3">
      <formula>$E$23=0</formula>
    </cfRule>
    <cfRule type="expression" dxfId="0" priority="4">
      <formula>$E$23&gt;0</formula>
    </cfRule>
  </conditionalFormatting>
  <pageMargins left="0.75" right="0.75" top="1" bottom="1" header="0.5" footer="0.5"/>
  <pageSetup orientation="portrait" horizontalDpi="4294967292" verticalDpi="4294967292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3" name="Button 4">
              <controlPr defaultSize="0" print="0" autoFill="0" autoPict="0" macro="[0]!ThisWorkbook.SolverMacro1">
                <anchor moveWithCells="1" sizeWithCells="1">
                  <from>
                    <xdr:col>12</xdr:col>
                    <xdr:colOff>304800</xdr:colOff>
                    <xdr:row>21</xdr:row>
                    <xdr:rowOff>939800</xdr:rowOff>
                  </from>
                  <to>
                    <xdr:col>13</xdr:col>
                    <xdr:colOff>508000</xdr:colOff>
                    <xdr:row>22</xdr:row>
                    <xdr:rowOff>482600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3" r:id="rId4" name="Spinner 9">
              <controlPr defaultSize="0" autoPict="0">
                <anchor moveWithCells="1" sizeWithCells="1">
                  <from>
                    <xdr:col>9</xdr:col>
                    <xdr:colOff>2298700</xdr:colOff>
                    <xdr:row>22</xdr:row>
                    <xdr:rowOff>0</xdr:rowOff>
                  </from>
                  <to>
                    <xdr:col>11</xdr:col>
                    <xdr:colOff>50800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5" name="Spinner 8">
              <controlPr defaultSize="0" autoPict="0">
                <anchor moveWithCells="1" sizeWithCells="1">
                  <from>
                    <xdr:col>7</xdr:col>
                    <xdr:colOff>2019300</xdr:colOff>
                    <xdr:row>22</xdr:row>
                    <xdr:rowOff>12700</xdr:rowOff>
                  </from>
                  <to>
                    <xdr:col>9</xdr:col>
                    <xdr:colOff>76200</xdr:colOff>
                    <xdr:row>23</xdr:row>
                    <xdr:rowOff>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P34"/>
  <sheetViews>
    <sheetView workbookViewId="0">
      <selection activeCell="H24" sqref="H24"/>
    </sheetView>
  </sheetViews>
  <sheetFormatPr baseColWidth="10" defaultRowHeight="15" x14ac:dyDescent="0"/>
  <cols>
    <col min="5" max="5" width="12.1640625" customWidth="1"/>
    <col min="15" max="15" width="22.5" customWidth="1"/>
  </cols>
  <sheetData>
    <row r="1" spans="1:16">
      <c r="A1" t="s">
        <v>0</v>
      </c>
      <c r="B1" t="s">
        <v>74</v>
      </c>
      <c r="C1" t="s">
        <v>68</v>
      </c>
      <c r="D1" t="s">
        <v>73</v>
      </c>
      <c r="E1" t="s">
        <v>3</v>
      </c>
      <c r="F1" t="s">
        <v>70</v>
      </c>
      <c r="G1" t="s">
        <v>6</v>
      </c>
      <c r="H1" t="s">
        <v>66</v>
      </c>
      <c r="I1" t="s">
        <v>77</v>
      </c>
      <c r="J1" t="s">
        <v>1</v>
      </c>
      <c r="K1" t="s">
        <v>2</v>
      </c>
      <c r="M1" t="s">
        <v>86</v>
      </c>
      <c r="N1" t="s">
        <v>87</v>
      </c>
      <c r="O1" t="s">
        <v>82</v>
      </c>
      <c r="P1" t="s">
        <v>85</v>
      </c>
    </row>
    <row r="2" spans="1:16">
      <c r="A2">
        <v>1</v>
      </c>
      <c r="B2">
        <f>1+COS((Data!A2-1)*2*PI()/(23) + PI()/2) + 0.15*COS(3*(Data!A2-1)*2*PI()/(23))+PI()/2</f>
        <v>2.7207963267948965</v>
      </c>
      <c r="C2">
        <f>IF(SIN(1.5*(Data!A2-1)*PI()/23 - 0.22*PI())&lt;0, 0,(Program!$I$22/2)*SIN(1.5*(Data!A2-1)*PI()/23 - 0.22*PI()))</f>
        <v>0</v>
      </c>
      <c r="D2">
        <f>Data!B2-Data!C2</f>
        <v>2.7207963267948965</v>
      </c>
      <c r="E2">
        <f>Data!B2*Data!$J$2</f>
        <v>0</v>
      </c>
      <c r="F2">
        <f>Data!B2*(1-Data!$J$2)+Program!A2-Data!C2</f>
        <v>2.7207963267948965</v>
      </c>
      <c r="G2">
        <f>(Data!$K$2-Data!F2)^2</f>
        <v>2.0664062499999695E-2</v>
      </c>
      <c r="H2">
        <f>IF(Data!F2&lt;0,Data!F2,0)</f>
        <v>0</v>
      </c>
      <c r="I2">
        <f>IF(D2&lt;0,D2,0)</f>
        <v>0</v>
      </c>
      <c r="J2">
        <f>Program!K22/100</f>
        <v>0</v>
      </c>
      <c r="K2">
        <f>AVERAGE(Data!D2:D25)</f>
        <v>2.5770463267948975</v>
      </c>
      <c r="M2">
        <f>IF(F2&gt;0,F2,0)</f>
        <v>2.7207963267948965</v>
      </c>
      <c r="N2">
        <f>IF(D2&gt;0,D2,0)</f>
        <v>2.7207963267948965</v>
      </c>
      <c r="O2">
        <f>M2^2</f>
        <v>7.4027326519006014</v>
      </c>
      <c r="P2">
        <f>N2^2</f>
        <v>7.4027326519006014</v>
      </c>
    </row>
    <row r="3" spans="1:16">
      <c r="A3">
        <v>2</v>
      </c>
      <c r="B3">
        <f>1+COS((Data!A3-1)*2*PI()/(23) + PI()/2) + 0.15*COS(3*(Data!A3-1)*2*PI()/(23))+PI()/2</f>
        <v>2.4033825271206704</v>
      </c>
      <c r="C3">
        <f>IF(SIN(1.5*(Data!A3-1)*PI()/23 - 0.22*PI())&lt;0, 0,(Program!$I$22/2)*SIN(1.5*(Data!A3-1)*PI()/23 - 0.22*PI()))</f>
        <v>0</v>
      </c>
      <c r="D3">
        <f>Data!B3-Data!C3</f>
        <v>2.4033825271206704</v>
      </c>
      <c r="E3">
        <f>Data!B3*Data!$J$2</f>
        <v>0</v>
      </c>
      <c r="F3">
        <f>Data!B3*(1-Data!$J$2)+Program!A3-Data!C3</f>
        <v>2.4033825271206704</v>
      </c>
      <c r="G3">
        <f>(Data!$K$2-Data!F3)^2</f>
        <v>3.0159115317290108E-2</v>
      </c>
      <c r="H3">
        <f>IF(Data!F3&lt;0,Data!F3,0)</f>
        <v>0</v>
      </c>
      <c r="I3">
        <f t="shared" ref="I3:I25" si="0">IF(D3&lt;0,D3,0)</f>
        <v>0</v>
      </c>
      <c r="M3">
        <f t="shared" ref="M3:M25" si="1">IF(F3&gt;0,F3,0)</f>
        <v>2.4033825271206704</v>
      </c>
      <c r="N3">
        <f t="shared" ref="N3:N25" si="2">IF(D3&gt;0,D3,0)</f>
        <v>2.4033825271206704</v>
      </c>
      <c r="O3">
        <f t="shared" ref="O3:O25" si="3">M3^2</f>
        <v>5.7762475716689394</v>
      </c>
      <c r="P3">
        <f t="shared" ref="P3:P25" si="4">N3^2</f>
        <v>5.7762475716689394</v>
      </c>
    </row>
    <row r="4" spans="1:16">
      <c r="A4">
        <v>3</v>
      </c>
      <c r="B4">
        <f>1+COS((Data!A4-1)*2*PI()/(23) + PI()/2) + 0.15*COS(3*(Data!A4-1)*2*PI()/(23))+PI()/2</f>
        <v>2.0409760147547624</v>
      </c>
      <c r="C4">
        <f>IF(SIN(1.5*(Data!A4-1)*PI()/23 - 0.22*PI())&lt;0, 0,(Program!$I$22/2)*SIN(1.5*(Data!A4-1)*PI()/23 - 0.22*PI()))</f>
        <v>0</v>
      </c>
      <c r="D4">
        <f>Data!B4-Data!C4</f>
        <v>2.0409760147547624</v>
      </c>
      <c r="E4">
        <f>Data!B4*Data!$J$2</f>
        <v>0</v>
      </c>
      <c r="F4">
        <f>Data!B4*(1-Data!$J$2)+Program!A4-Data!C4</f>
        <v>2.0409760147547624</v>
      </c>
      <c r="G4">
        <f>(Data!$K$2-Data!F4)^2</f>
        <v>0.28737137945080782</v>
      </c>
      <c r="H4">
        <f>IF(Data!F4&lt;0,Data!F4,0)</f>
        <v>0</v>
      </c>
      <c r="I4">
        <f t="shared" si="0"/>
        <v>0</v>
      </c>
      <c r="M4">
        <f t="shared" si="1"/>
        <v>2.0409760147547624</v>
      </c>
      <c r="N4">
        <f t="shared" si="2"/>
        <v>2.0409760147547624</v>
      </c>
      <c r="O4">
        <f t="shared" si="3"/>
        <v>4.1655830928042326</v>
      </c>
      <c r="P4">
        <f t="shared" si="4"/>
        <v>4.1655830928042326</v>
      </c>
    </row>
    <row r="5" spans="1:16">
      <c r="A5">
        <v>4</v>
      </c>
      <c r="B5">
        <f>1+COS((Data!A5-1)*2*PI()/(23) + PI()/2) + 0.15*COS(3*(Data!A5-1)*2*PI()/(23))+PI()/2</f>
        <v>1.7236036689111094</v>
      </c>
      <c r="C5">
        <f>IF(SIN(1.5*(Data!A5-1)*PI()/23 - 0.22*PI())&lt;0, 0,(Program!$I$22/2)*SIN(1.5*(Data!A5-1)*PI()/23 - 0.22*PI()))</f>
        <v>0</v>
      </c>
      <c r="D5">
        <f>Data!B5-Data!C5</f>
        <v>1.7236036689111094</v>
      </c>
      <c r="E5">
        <f>Data!B5*Data!$J$2</f>
        <v>0</v>
      </c>
      <c r="F5">
        <f>Data!B5*(1-Data!$J$2)+Program!A5-Data!C5</f>
        <v>1.7236036689111094</v>
      </c>
      <c r="G5">
        <f>(Data!$K$2-Data!F5)^2</f>
        <v>0.72836437029574463</v>
      </c>
      <c r="H5">
        <f>IF(Data!F5&lt;0,Data!F5,0)</f>
        <v>0</v>
      </c>
      <c r="I5">
        <f t="shared" si="0"/>
        <v>0</v>
      </c>
      <c r="M5">
        <f t="shared" si="1"/>
        <v>1.7236036689111094</v>
      </c>
      <c r="N5">
        <f t="shared" si="2"/>
        <v>1.7236036689111094</v>
      </c>
      <c r="O5">
        <f t="shared" si="3"/>
        <v>2.970809607483837</v>
      </c>
      <c r="P5">
        <f t="shared" si="4"/>
        <v>2.970809607483837</v>
      </c>
    </row>
    <row r="6" spans="1:16">
      <c r="A6">
        <v>5</v>
      </c>
      <c r="B6">
        <f>1+COS((Data!A6-1)*2*PI()/(23) + PI()/2) + 0.15*COS(3*(Data!A6-1)*2*PI()/(23))+PI()/2</f>
        <v>1.5343082164870716</v>
      </c>
      <c r="C6">
        <f>IF(SIN(1.5*(Data!A6-1)*PI()/23 - 0.22*PI())&lt;0, 0,(Program!$I$22/2)*SIN(1.5*(Data!A6-1)*PI()/23 - 0.22*PI()))</f>
        <v>0</v>
      </c>
      <c r="D6">
        <f>Data!B6-Data!C6</f>
        <v>1.5343082164870716</v>
      </c>
      <c r="E6">
        <f>Data!B6*Data!$J$2</f>
        <v>0</v>
      </c>
      <c r="F6">
        <f>Data!B6*(1-Data!$J$2)+Program!A6-Data!C6</f>
        <v>1.5343082164870716</v>
      </c>
      <c r="G6">
        <f>(Data!$K$2-Data!F6)^2</f>
        <v>1.0873027666883357</v>
      </c>
      <c r="H6">
        <f>IF(Data!F6&lt;0,Data!F6,0)</f>
        <v>0</v>
      </c>
      <c r="I6">
        <f t="shared" si="0"/>
        <v>0</v>
      </c>
      <c r="M6">
        <f t="shared" si="1"/>
        <v>1.5343082164870716</v>
      </c>
      <c r="N6">
        <f t="shared" si="2"/>
        <v>1.5343082164870716</v>
      </c>
      <c r="O6">
        <f t="shared" si="3"/>
        <v>2.3541017031797384</v>
      </c>
      <c r="P6">
        <f t="shared" si="4"/>
        <v>2.3541017031797384</v>
      </c>
    </row>
    <row r="7" spans="1:16">
      <c r="A7">
        <v>6</v>
      </c>
      <c r="B7">
        <f>1+COS((Data!A7-1)*2*PI()/(23) + PI()/2) + 0.15*COS(3*(Data!A7-1)*2*PI()/(23))+PI()/2</f>
        <v>1.5052101907953435</v>
      </c>
      <c r="C7">
        <f>IF(SIN(1.5*(Data!A7-1)*PI()/23 - 0.22*PI())&lt;0, 0,(Program!$I$22/2)*SIN(1.5*(Data!A7-1)*PI()/23 - 0.22*PI()))</f>
        <v>0</v>
      </c>
      <c r="D7">
        <f>Data!B7-Data!C7</f>
        <v>1.5052101907953435</v>
      </c>
      <c r="E7">
        <f>Data!B7*Data!$J$2</f>
        <v>0</v>
      </c>
      <c r="F7">
        <f>Data!B7*(1-Data!$J$2)+Program!A7-Data!C7</f>
        <v>1.5052101907953435</v>
      </c>
      <c r="G7">
        <f>(Data!$K$2-Data!F7)^2</f>
        <v>1.1488327024344547</v>
      </c>
      <c r="H7">
        <f>IF(Data!F7&lt;0,Data!F7,0)</f>
        <v>0</v>
      </c>
      <c r="I7">
        <f t="shared" si="0"/>
        <v>0</v>
      </c>
      <c r="M7">
        <f t="shared" si="1"/>
        <v>1.5052101907953435</v>
      </c>
      <c r="N7">
        <f t="shared" si="2"/>
        <v>1.5052101907953435</v>
      </c>
      <c r="O7">
        <f t="shared" si="3"/>
        <v>2.2656577184741544</v>
      </c>
      <c r="P7">
        <f t="shared" si="4"/>
        <v>2.2656577184741544</v>
      </c>
    </row>
    <row r="8" spans="1:16">
      <c r="A8">
        <v>7</v>
      </c>
      <c r="B8">
        <f>1+COS((Data!A8-1)*2*PI()/(23) + PI()/2) + 0.15*COS(3*(Data!A8-1)*2*PI()/(23))+PI()/2</f>
        <v>1.6036459595622523</v>
      </c>
      <c r="C8">
        <f>IF(SIN(1.5*(Data!A8-1)*PI()/23 - 0.22*PI())&lt;0, 0,(Program!$I$22/2)*SIN(1.5*(Data!A8-1)*PI()/23 - 0.22*PI()))</f>
        <v>0</v>
      </c>
      <c r="D8">
        <f>Data!B8-Data!C8</f>
        <v>1.6036459595622523</v>
      </c>
      <c r="E8">
        <f>Data!B8*Data!$J$2</f>
        <v>0</v>
      </c>
      <c r="F8">
        <f>Data!B8*(1-Data!$J$2)+Program!A8-Data!C8</f>
        <v>1.6036459595622523</v>
      </c>
      <c r="G8">
        <f>(Data!$K$2-Data!F8)^2</f>
        <v>0.94750827492864853</v>
      </c>
      <c r="H8">
        <f>IF(Data!F8&lt;0,Data!F8,0)</f>
        <v>0</v>
      </c>
      <c r="I8">
        <f t="shared" si="0"/>
        <v>0</v>
      </c>
      <c r="M8">
        <f t="shared" si="1"/>
        <v>1.6036459595622523</v>
      </c>
      <c r="N8">
        <f t="shared" si="2"/>
        <v>1.6036459595622523</v>
      </c>
      <c r="O8">
        <f t="shared" si="3"/>
        <v>2.5716803636203371</v>
      </c>
      <c r="P8">
        <f t="shared" si="4"/>
        <v>2.5716803636203371</v>
      </c>
    </row>
    <row r="9" spans="1:16">
      <c r="A9">
        <v>8</v>
      </c>
      <c r="B9">
        <f>1+COS((Data!A9-1)*2*PI()/(23) + PI()/2) + 0.15*COS(3*(Data!A9-1)*2*PI()/(23))+PI()/2</f>
        <v>1.7566983153580493</v>
      </c>
      <c r="C9">
        <f>IF(SIN(1.5*(Data!A9-1)*PI()/23 - 0.22*PI())&lt;0, 0,(Program!$I$22/2)*SIN(1.5*(Data!A9-1)*PI()/23 - 0.22*PI()))</f>
        <v>0</v>
      </c>
      <c r="D9">
        <f>Data!B9-Data!C9</f>
        <v>1.7566983153580493</v>
      </c>
      <c r="E9">
        <f>Data!B9*Data!$J$2</f>
        <v>0</v>
      </c>
      <c r="F9">
        <f>Data!B9*(1-Data!$J$2)+Program!A9-Data!C9</f>
        <v>1.7566983153580493</v>
      </c>
      <c r="G9">
        <f>(Data!$K$2-Data!F9)^2</f>
        <v>0.67297085986839122</v>
      </c>
      <c r="H9">
        <f>IF(Data!F9&lt;0,Data!F9,0)</f>
        <v>0</v>
      </c>
      <c r="I9">
        <f t="shared" si="0"/>
        <v>0</v>
      </c>
      <c r="M9">
        <f t="shared" si="1"/>
        <v>1.7566983153580493</v>
      </c>
      <c r="N9">
        <f t="shared" si="2"/>
        <v>1.7566983153580493</v>
      </c>
      <c r="O9">
        <f t="shared" si="3"/>
        <v>3.0859889711818087</v>
      </c>
      <c r="P9">
        <f t="shared" si="4"/>
        <v>3.0859889711818087</v>
      </c>
    </row>
    <row r="10" spans="1:16">
      <c r="A10">
        <v>9</v>
      </c>
      <c r="B10">
        <f>1+COS((Data!A10-1)*2*PI()/(23) + PI()/2) + 0.15*COS(3*(Data!A10-1)*2*PI()/(23))+PI()/2</f>
        <v>1.8982640268866242</v>
      </c>
      <c r="C10">
        <f>IF(SIN(1.5*(Data!A10-1)*PI()/23 - 0.22*PI())&lt;0, 0,(Program!$I$22/2)*SIN(1.5*(Data!A10-1)*PI()/23 - 0.22*PI()))</f>
        <v>0</v>
      </c>
      <c r="D10">
        <f>Data!B10-Data!C10</f>
        <v>1.8982640268866242</v>
      </c>
      <c r="E10">
        <f>Data!B10*Data!$J$2</f>
        <v>0</v>
      </c>
      <c r="F10">
        <f>Data!B10*(1-Data!$J$2)+Program!A10-Data!C10</f>
        <v>1.8982640268866242</v>
      </c>
      <c r="G10">
        <f>(Data!$K$2-Data!F10)^2</f>
        <v>0.46074541066876512</v>
      </c>
      <c r="H10">
        <f>IF(Data!F10&lt;0,Data!F10,0)</f>
        <v>0</v>
      </c>
      <c r="I10">
        <f t="shared" si="0"/>
        <v>0</v>
      </c>
      <c r="M10">
        <f t="shared" si="1"/>
        <v>1.8982640268866242</v>
      </c>
      <c r="N10">
        <f t="shared" si="2"/>
        <v>1.8982640268866242</v>
      </c>
      <c r="O10">
        <f t="shared" si="3"/>
        <v>3.6034063157718226</v>
      </c>
      <c r="P10">
        <f t="shared" si="4"/>
        <v>3.6034063157718226</v>
      </c>
    </row>
    <row r="11" spans="1:16">
      <c r="A11">
        <v>10</v>
      </c>
      <c r="B11">
        <f>1+COS((Data!A11-1)*2*PI()/(23) + PI()/2) + 0.15*COS(3*(Data!A11-1)*2*PI()/(23))+PI()/2</f>
        <v>2.0087181381285166</v>
      </c>
      <c r="C11">
        <f>IF(SIN(1.5*(Data!A11-1)*PI()/23 - 0.22*PI())&lt;0, 0,(Program!$I$22/2)*SIN(1.5*(Data!A11-1)*PI()/23 - 0.22*PI()))</f>
        <v>0</v>
      </c>
      <c r="D11">
        <f>Data!B11-Data!C11</f>
        <v>2.0087181381285166</v>
      </c>
      <c r="E11">
        <f>Data!B11*Data!$J$2</f>
        <v>0</v>
      </c>
      <c r="F11">
        <f>Data!B11*(1-Data!$J$2)+Program!A11-Data!C11</f>
        <v>2.0087181381285166</v>
      </c>
      <c r="G11">
        <f>(Data!$K$2-Data!F11)^2</f>
        <v>0.32299693003280944</v>
      </c>
      <c r="H11">
        <f>IF(Data!F11&lt;0,Data!F11,0)</f>
        <v>0</v>
      </c>
      <c r="I11">
        <f t="shared" si="0"/>
        <v>0</v>
      </c>
      <c r="M11">
        <f t="shared" si="1"/>
        <v>2.0087181381285166</v>
      </c>
      <c r="N11">
        <f t="shared" si="2"/>
        <v>2.0087181381285166</v>
      </c>
      <c r="O11">
        <f t="shared" si="3"/>
        <v>4.0349485584464944</v>
      </c>
      <c r="P11">
        <f t="shared" si="4"/>
        <v>4.0349485584464944</v>
      </c>
    </row>
    <row r="12" spans="1:16">
      <c r="A12">
        <v>11</v>
      </c>
      <c r="B12">
        <f>1+COS((Data!A12-1)*2*PI()/(23) + PI()/2) + 0.15*COS(3*(Data!A12-1)*2*PI()/(23))+PI()/2</f>
        <v>2.1221632951230074</v>
      </c>
      <c r="C12">
        <f>IF(SIN(1.5*(Data!A12-1)*PI()/23 - 0.22*PI())&lt;0, 0,(Program!$I$22/2)*SIN(1.5*(Data!A12-1)*PI()/23 - 0.22*PI()))</f>
        <v>0</v>
      </c>
      <c r="D12">
        <f>Data!B12-Data!C12</f>
        <v>2.1221632951230074</v>
      </c>
      <c r="E12">
        <f>Data!B12*Data!$J$2</f>
        <v>0</v>
      </c>
      <c r="F12">
        <f>Data!B12*(1-Data!$J$2)+Program!A12-Data!C12</f>
        <v>2.1221632951230074</v>
      </c>
      <c r="G12">
        <f>(Data!$K$2-Data!F12)^2</f>
        <v>0.20691857250300982</v>
      </c>
      <c r="H12">
        <f>IF(Data!F12&lt;0,Data!F12,0)</f>
        <v>0</v>
      </c>
      <c r="I12">
        <f t="shared" si="0"/>
        <v>0</v>
      </c>
      <c r="M12">
        <f t="shared" si="1"/>
        <v>2.1221632951230074</v>
      </c>
      <c r="N12">
        <f t="shared" si="2"/>
        <v>2.1221632951230074</v>
      </c>
      <c r="O12">
        <f t="shared" si="3"/>
        <v>4.5035770511673405</v>
      </c>
      <c r="P12">
        <f t="shared" si="4"/>
        <v>4.5035770511673405</v>
      </c>
    </row>
    <row r="13" spans="1:16">
      <c r="A13">
        <v>12</v>
      </c>
      <c r="B13">
        <f>1+COS((Data!A13-1)*2*PI()/(23) + PI()/2) + 0.15*COS(3*(Data!A13-1)*2*PI()/(23))+PI()/2</f>
        <v>2.2970479824728312</v>
      </c>
      <c r="C13">
        <f>IF(SIN(1.5*(Data!A13-1)*PI()/23 - 0.22*PI())&lt;0, 0,(Program!$I$22/2)*SIN(1.5*(Data!A13-1)*PI()/23 - 0.22*PI()))</f>
        <v>0</v>
      </c>
      <c r="D13">
        <f>Data!B13-Data!C13</f>
        <v>2.2970479824728312</v>
      </c>
      <c r="E13">
        <f>Data!B13*Data!$J$2</f>
        <v>0</v>
      </c>
      <c r="F13">
        <f>Data!B13*(1-Data!$J$2)+Program!A13-Data!C13</f>
        <v>2.2970479824728312</v>
      </c>
      <c r="G13">
        <f>(Data!$K$2-Data!F13)^2</f>
        <v>7.8399072823098451E-2</v>
      </c>
      <c r="H13">
        <f>IF(Data!F13&lt;0,Data!F13,0)</f>
        <v>0</v>
      </c>
      <c r="I13">
        <f t="shared" si="0"/>
        <v>0</v>
      </c>
      <c r="M13">
        <f t="shared" si="1"/>
        <v>2.2970479824728312</v>
      </c>
      <c r="N13">
        <f t="shared" si="2"/>
        <v>2.2970479824728312</v>
      </c>
      <c r="O13">
        <f t="shared" si="3"/>
        <v>5.2764294337825044</v>
      </c>
      <c r="P13">
        <f t="shared" si="4"/>
        <v>5.2764294337825044</v>
      </c>
    </row>
    <row r="14" spans="1:16">
      <c r="A14">
        <v>13</v>
      </c>
      <c r="B14">
        <f>1+COS((Data!A14-1)*2*PI()/(23) + PI()/2) + 0.15*COS(3*(Data!A14-1)*2*PI()/(23))+PI()/2</f>
        <v>2.5693812806653256</v>
      </c>
      <c r="C14">
        <f>IF(SIN(1.5*(Data!A14-1)*PI()/23 - 0.22*PI())&lt;0, 0,(Program!$I$22/2)*SIN(1.5*(Data!A14-1)*PI()/23 - 0.22*PI()))</f>
        <v>0</v>
      </c>
      <c r="D14">
        <f>Data!B14-Data!C14</f>
        <v>2.5693812806653256</v>
      </c>
      <c r="E14">
        <f>Data!B14*Data!$J$2</f>
        <v>0</v>
      </c>
      <c r="F14">
        <f>Data!B14*(1-Data!$J$2)+Program!A14-Data!C14</f>
        <v>2.5693812806653256</v>
      </c>
      <c r="G14">
        <f>(Data!$K$2-Data!F14)^2</f>
        <v>5.875293216846628E-5</v>
      </c>
      <c r="H14">
        <f>IF(Data!F14&lt;0,Data!F14,0)</f>
        <v>0</v>
      </c>
      <c r="I14">
        <f t="shared" si="0"/>
        <v>0</v>
      </c>
      <c r="M14">
        <f t="shared" si="1"/>
        <v>2.5693812806653256</v>
      </c>
      <c r="N14">
        <f t="shared" si="2"/>
        <v>2.5693812806653256</v>
      </c>
      <c r="O14">
        <f t="shared" si="3"/>
        <v>6.6017201654333881</v>
      </c>
      <c r="P14">
        <f t="shared" si="4"/>
        <v>6.6017201654333881</v>
      </c>
    </row>
    <row r="15" spans="1:16">
      <c r="A15">
        <v>14</v>
      </c>
      <c r="B15">
        <f>1+COS((Data!A15-1)*2*PI()/(23) + PI()/2) + 0.15*COS(3*(Data!A15-1)*2*PI()/(23))+PI()/2</f>
        <v>2.9189654748154901</v>
      </c>
      <c r="C15">
        <f>IF(SIN(1.5*(Data!A15-1)*PI()/23 - 0.22*PI())&lt;0, 0,(Program!$I$22/2)*SIN(1.5*(Data!A15-1)*PI()/23 - 0.22*PI()))</f>
        <v>0</v>
      </c>
      <c r="D15">
        <f>Data!B15-Data!C15</f>
        <v>2.9189654748154901</v>
      </c>
      <c r="E15">
        <f>Data!B15*Data!$J$2</f>
        <v>0</v>
      </c>
      <c r="F15">
        <f>Data!B15*(1-Data!$J$2)+Program!A15-Data!C15</f>
        <v>2.9189654748154901</v>
      </c>
      <c r="G15">
        <f>(Data!$K$2-Data!F15)^2</f>
        <v>0.11690870378312787</v>
      </c>
      <c r="H15">
        <f>IF(Data!F15&lt;0,Data!F15,0)</f>
        <v>0</v>
      </c>
      <c r="I15">
        <f t="shared" si="0"/>
        <v>0</v>
      </c>
      <c r="M15">
        <f t="shared" si="1"/>
        <v>2.9189654748154901</v>
      </c>
      <c r="N15">
        <f t="shared" si="2"/>
        <v>2.9189654748154901</v>
      </c>
      <c r="O15">
        <f t="shared" si="3"/>
        <v>8.5203594431648195</v>
      </c>
      <c r="P15">
        <f t="shared" si="4"/>
        <v>8.5203594431648195</v>
      </c>
    </row>
    <row r="16" spans="1:16">
      <c r="A16">
        <v>15</v>
      </c>
      <c r="B16">
        <f>1+COS((Data!A16-1)*2*PI()/(23) + PI()/2) + 0.15*COS(3*(Data!A16-1)*2*PI()/(23))+PI()/2</f>
        <v>3.2708940267806224</v>
      </c>
      <c r="C16">
        <f>IF(SIN(1.5*(Data!A16-1)*PI()/23 - 0.22*PI())&lt;0, 0,(Program!$I$22/2)*SIN(1.5*(Data!A16-1)*PI()/23 - 0.22*PI()))</f>
        <v>0</v>
      </c>
      <c r="D16">
        <f>Data!B16-Data!C16</f>
        <v>3.2708940267806224</v>
      </c>
      <c r="E16">
        <f>Data!B16*Data!$J$2</f>
        <v>0</v>
      </c>
      <c r="F16">
        <f>Data!B16*(1-Data!$J$2)+Program!A16-Data!C16</f>
        <v>3.2708940267806224</v>
      </c>
      <c r="G16">
        <f>(Data!$K$2-Data!F16)^2</f>
        <v>0.48142463077548042</v>
      </c>
      <c r="H16">
        <f>IF(Data!F16&lt;0,Data!F16,0)</f>
        <v>0</v>
      </c>
      <c r="I16">
        <f t="shared" si="0"/>
        <v>0</v>
      </c>
      <c r="M16">
        <f t="shared" si="1"/>
        <v>3.2708940267806224</v>
      </c>
      <c r="N16">
        <f t="shared" si="2"/>
        <v>3.2708940267806224</v>
      </c>
      <c r="O16">
        <f t="shared" si="3"/>
        <v>10.698747734429155</v>
      </c>
      <c r="P16">
        <f t="shared" si="4"/>
        <v>10.698747734429155</v>
      </c>
    </row>
    <row r="17" spans="1:16">
      <c r="A17">
        <v>16</v>
      </c>
      <c r="B17">
        <f>1+COS((Data!A17-1)*2*PI()/(23) + PI()/2) + 0.15*COS(3*(Data!A17-1)*2*PI()/(23))+PI()/2</f>
        <v>3.5322038129075084</v>
      </c>
      <c r="C17">
        <f>IF(SIN(1.5*(Data!A17-1)*PI()/23 - 0.22*PI())&lt;0, 0,(Program!$I$22/2)*SIN(1.5*(Data!A17-1)*PI()/23 - 0.22*PI()))</f>
        <v>0</v>
      </c>
      <c r="D17">
        <f>Data!B17-Data!C17</f>
        <v>3.5322038129075084</v>
      </c>
      <c r="E17">
        <f>Data!B17*Data!$J$2</f>
        <v>0</v>
      </c>
      <c r="F17">
        <f>Data!B17*(1-Data!$J$2)+Program!A17-Data!C17</f>
        <v>3.5322038129075084</v>
      </c>
      <c r="G17">
        <f>(Data!$K$2-Data!F17)^2</f>
        <v>0.91232582327696243</v>
      </c>
      <c r="H17">
        <f>IF(Data!F17&lt;0,Data!F17,0)</f>
        <v>0</v>
      </c>
      <c r="I17">
        <f t="shared" si="0"/>
        <v>0</v>
      </c>
      <c r="M17">
        <f t="shared" si="1"/>
        <v>3.5322038129075084</v>
      </c>
      <c r="N17">
        <f t="shared" si="2"/>
        <v>3.5322038129075084</v>
      </c>
      <c r="O17">
        <f t="shared" si="3"/>
        <v>12.47646377591834</v>
      </c>
      <c r="P17">
        <f t="shared" si="4"/>
        <v>12.47646377591834</v>
      </c>
    </row>
    <row r="18" spans="1:16">
      <c r="A18">
        <v>17</v>
      </c>
      <c r="B18">
        <f>1+COS((Data!A18-1)*2*PI()/(23) + PI()/2) + 0.15*COS(3*(Data!A18-1)*2*PI()/(23))+PI()/2</f>
        <v>3.6412201595956906</v>
      </c>
      <c r="C18">
        <f>IF(SIN(1.5*(Data!A18-1)*PI()/23 - 0.22*PI())&lt;0, 0,(Program!$I$22/2)*SIN(1.5*(Data!A18-1)*PI()/23 - 0.22*PI()))</f>
        <v>0</v>
      </c>
      <c r="D18">
        <f>Data!B18-Data!C18</f>
        <v>3.6412201595956906</v>
      </c>
      <c r="E18">
        <f>Data!B18*Data!$J$2</f>
        <v>0</v>
      </c>
      <c r="F18">
        <f>Data!B18*(1-Data!$J$2)+Program!A18-Data!C18</f>
        <v>3.6412201595956906</v>
      </c>
      <c r="G18">
        <f>(Data!$K$2-Data!F18)^2</f>
        <v>1.1324659464179303</v>
      </c>
      <c r="H18">
        <f>IF(Data!F18&lt;0,Data!F18,0)</f>
        <v>0</v>
      </c>
      <c r="I18">
        <f t="shared" si="0"/>
        <v>0</v>
      </c>
      <c r="M18">
        <f t="shared" si="1"/>
        <v>3.6412201595956906</v>
      </c>
      <c r="N18">
        <f t="shared" si="2"/>
        <v>3.6412201595956906</v>
      </c>
      <c r="O18">
        <f t="shared" si="3"/>
        <v>13.258484250646067</v>
      </c>
      <c r="P18">
        <f t="shared" si="4"/>
        <v>13.258484250646067</v>
      </c>
    </row>
    <row r="19" spans="1:16">
      <c r="A19">
        <v>18</v>
      </c>
      <c r="B19">
        <f>1+COS((Data!A19-1)*2*PI()/(23) + PI()/2) + 0.15*COS(3*(Data!A19-1)*2*PI()/(23))+PI()/2</f>
        <v>3.5989834979433311</v>
      </c>
      <c r="C19">
        <f>IF(SIN(1.5*(Data!A19-1)*PI()/23 - 0.22*PI())&lt;0, 0,(Program!$I$22/2)*SIN(1.5*(Data!A19-1)*PI()/23 - 0.22*PI()))</f>
        <v>0</v>
      </c>
      <c r="D19">
        <f>Data!B19-Data!C19</f>
        <v>3.5989834979433311</v>
      </c>
      <c r="E19">
        <f>Data!B19*Data!$J$2</f>
        <v>0</v>
      </c>
      <c r="F19">
        <f>Data!B19*(1-Data!$J$2)+Program!A19-Data!C19</f>
        <v>3.5989834979433311</v>
      </c>
      <c r="G19">
        <f>(Data!$K$2-Data!F19)^2</f>
        <v>1.0443555817748627</v>
      </c>
      <c r="H19">
        <f>IF(Data!F19&lt;0,Data!F19,0)</f>
        <v>0</v>
      </c>
      <c r="I19">
        <f t="shared" si="0"/>
        <v>0</v>
      </c>
      <c r="M19">
        <f t="shared" si="1"/>
        <v>3.5989834979433311</v>
      </c>
      <c r="N19">
        <f t="shared" si="2"/>
        <v>3.5989834979433311</v>
      </c>
      <c r="O19">
        <f t="shared" si="3"/>
        <v>12.952682218468414</v>
      </c>
      <c r="P19">
        <f t="shared" si="4"/>
        <v>12.952682218468414</v>
      </c>
    </row>
    <row r="20" spans="1:16">
      <c r="A20">
        <v>19</v>
      </c>
      <c r="B20">
        <f>1+COS((Data!A20-1)*2*PI()/(23) + PI()/2) + 0.15*COS(3*(Data!A20-1)*2*PI()/(23))+PI()/2</f>
        <v>3.46337836615999</v>
      </c>
      <c r="C20">
        <f>IF(SIN(1.5*(Data!A20-1)*PI()/23 - 0.22*PI())&lt;0, 0,(Program!$I$22/2)*SIN(1.5*(Data!A20-1)*PI()/23 - 0.22*PI()))</f>
        <v>0</v>
      </c>
      <c r="D20">
        <f>Data!B20-Data!C20</f>
        <v>3.46337836615999</v>
      </c>
      <c r="E20">
        <f>Data!B20*Data!$J$2</f>
        <v>0</v>
      </c>
      <c r="F20">
        <f>Data!B20*(1-Data!$J$2)+Program!A20-Data!C20</f>
        <v>3.46337836615999</v>
      </c>
      <c r="G20">
        <f>(Data!$K$2-Data!F20)^2</f>
        <v>0.78558448400508374</v>
      </c>
      <c r="H20">
        <f>IF(Data!F20&lt;0,Data!F20,0)</f>
        <v>0</v>
      </c>
      <c r="I20">
        <f t="shared" si="0"/>
        <v>0</v>
      </c>
      <c r="M20">
        <f t="shared" si="1"/>
        <v>3.46337836615999</v>
      </c>
      <c r="N20">
        <f t="shared" si="2"/>
        <v>3.46337836615999</v>
      </c>
      <c r="O20">
        <f t="shared" si="3"/>
        <v>11.994989707185042</v>
      </c>
      <c r="P20">
        <f t="shared" si="4"/>
        <v>11.994989707185042</v>
      </c>
    </row>
    <row r="21" spans="1:16">
      <c r="A21">
        <v>20</v>
      </c>
      <c r="B21">
        <f>1+COS((Data!A21-1)*2*PI()/(23) + PI()/2) + 0.15*COS(3*(Data!A21-1)*2*PI()/(23))+PI()/2</f>
        <v>3.3100786532918223</v>
      </c>
      <c r="C21">
        <f>IF(SIN(1.5*(Data!A21-1)*PI()/23 - 0.22*PI())&lt;0, 0,(Program!$I$22/2)*SIN(1.5*(Data!A21-1)*PI()/23 - 0.22*PI()))</f>
        <v>0</v>
      </c>
      <c r="D21">
        <f>Data!B21-Data!C21</f>
        <v>3.3100786532918223</v>
      </c>
      <c r="E21">
        <f>Data!B21*Data!$J$2</f>
        <v>0</v>
      </c>
      <c r="F21">
        <f>Data!B21*(1-Data!$J$2)+Program!A21-Data!C21</f>
        <v>3.3100786532918223</v>
      </c>
      <c r="G21">
        <f>(Data!$K$2-Data!F21)^2</f>
        <v>0.5373363916894941</v>
      </c>
      <c r="H21">
        <f>IF(Data!F21&lt;0,Data!F21,0)</f>
        <v>0</v>
      </c>
      <c r="I21">
        <f t="shared" si="0"/>
        <v>0</v>
      </c>
      <c r="M21">
        <f t="shared" si="1"/>
        <v>3.3100786532918223</v>
      </c>
      <c r="N21">
        <f t="shared" si="2"/>
        <v>3.3100786532918223</v>
      </c>
      <c r="O21">
        <f t="shared" si="3"/>
        <v>10.956620690978204</v>
      </c>
      <c r="P21">
        <f t="shared" si="4"/>
        <v>10.956620690978204</v>
      </c>
    </row>
    <row r="22" spans="1:16">
      <c r="A22">
        <v>21</v>
      </c>
      <c r="B22">
        <f>1+COS((Data!A22-1)*2*PI()/(23) + PI()/2) + 0.15*COS(3*(Data!A22-1)*2*PI()/(23))+PI()/2</f>
        <v>3.1852755974673572</v>
      </c>
      <c r="C22">
        <f>IF(SIN(1.5*(Data!A22-1)*PI()/23 - 0.22*PI())&lt;0, 0,(Program!$I$22/2)*SIN(1.5*(Data!A22-1)*PI()/23 - 0.22*PI()))</f>
        <v>0</v>
      </c>
      <c r="D22">
        <f>Data!B22-Data!C22</f>
        <v>3.1852755974673572</v>
      </c>
      <c r="E22">
        <f>Data!B22*Data!$J$2</f>
        <v>0</v>
      </c>
      <c r="F22">
        <f>Data!B22*(1-Data!$J$2)+Program!A22-Data!C22</f>
        <v>3.1852755974673572</v>
      </c>
      <c r="G22">
        <f>(Data!$K$2-Data!F22)^2</f>
        <v>0.36994284570275221</v>
      </c>
      <c r="H22">
        <f>IF(Data!F22&lt;0,Data!F22,0)</f>
        <v>0</v>
      </c>
      <c r="I22">
        <f t="shared" si="0"/>
        <v>0</v>
      </c>
      <c r="M22">
        <f t="shared" si="1"/>
        <v>3.1852755974673572</v>
      </c>
      <c r="N22">
        <f t="shared" si="2"/>
        <v>3.1852755974673572</v>
      </c>
      <c r="O22">
        <f t="shared" si="3"/>
        <v>10.145980631821029</v>
      </c>
      <c r="P22">
        <f t="shared" si="4"/>
        <v>10.145980631821029</v>
      </c>
    </row>
    <row r="23" spans="1:16">
      <c r="A23">
        <v>22</v>
      </c>
      <c r="B23">
        <f>1+COS((Data!A23-1)*2*PI()/(23) + PI()/2) + 0.15*COS(3*(Data!A23-1)*2*PI()/(23))+PI()/2</f>
        <v>3.08014391482563</v>
      </c>
      <c r="C23">
        <f>IF(SIN(1.5*(Data!A23-1)*PI()/23 - 0.22*PI())&lt;0, 0,(Program!$I$22/2)*SIN(1.5*(Data!A23-1)*PI()/23 - 0.22*PI()))</f>
        <v>0</v>
      </c>
      <c r="D23">
        <f>Data!B23-Data!C23</f>
        <v>3.08014391482563</v>
      </c>
      <c r="E23">
        <f>Data!B23*Data!$J$2</f>
        <v>0</v>
      </c>
      <c r="F23">
        <f>Data!B23*(1-Data!$J$2)+Program!A23-Data!C23</f>
        <v>3.08014391482563</v>
      </c>
      <c r="G23">
        <f>(Data!$K$2-Data!F23)^2</f>
        <v>0.25310718308234059</v>
      </c>
      <c r="H23">
        <f>IF(Data!F23&lt;0,Data!F23,0)</f>
        <v>0</v>
      </c>
      <c r="I23">
        <f t="shared" si="0"/>
        <v>0</v>
      </c>
      <c r="M23">
        <f t="shared" si="1"/>
        <v>3.08014391482563</v>
      </c>
      <c r="N23">
        <f t="shared" si="2"/>
        <v>3.08014391482563</v>
      </c>
      <c r="O23">
        <f t="shared" si="3"/>
        <v>9.4872865360373577</v>
      </c>
      <c r="P23">
        <f t="shared" si="4"/>
        <v>9.4872865360373577</v>
      </c>
    </row>
    <row r="24" spans="1:16">
      <c r="A24">
        <v>23</v>
      </c>
      <c r="B24">
        <f>1+COS((Data!A24-1)*2*PI()/(23) + PI()/2) + 0.15*COS(3*(Data!A24-1)*2*PI()/(23))+PI()/2</f>
        <v>2.94297606943472</v>
      </c>
      <c r="C24">
        <f>IF(SIN(1.5*(Data!A24-1)*PI()/23 - 0.22*PI())&lt;0, 0,(Program!$I$22/2)*SIN(1.5*(Data!A24-1)*PI()/23 - 0.22*PI()))</f>
        <v>0</v>
      </c>
      <c r="D24">
        <f>Data!B24-Data!C24</f>
        <v>2.94297606943472</v>
      </c>
      <c r="E24">
        <f>Data!B24*Data!$J$2</f>
        <v>0</v>
      </c>
      <c r="F24">
        <f>Data!B24*(1-Data!$J$2)+Program!A24-Data!C24</f>
        <v>2.94297606943472</v>
      </c>
      <c r="G24">
        <f>(Data!$K$2-Data!F24)^2</f>
        <v>0.1339045765484467</v>
      </c>
      <c r="H24">
        <f>IF(Data!F24&lt;0,Data!F24,0)</f>
        <v>0</v>
      </c>
      <c r="I24">
        <f t="shared" si="0"/>
        <v>0</v>
      </c>
      <c r="M24">
        <f t="shared" si="1"/>
        <v>2.94297606943472</v>
      </c>
      <c r="N24">
        <f t="shared" si="2"/>
        <v>2.94297606943472</v>
      </c>
      <c r="O24">
        <f t="shared" si="3"/>
        <v>8.6611081452654339</v>
      </c>
      <c r="P24">
        <f t="shared" si="4"/>
        <v>8.6611081452654339</v>
      </c>
    </row>
    <row r="25" spans="1:16">
      <c r="A25">
        <v>24</v>
      </c>
      <c r="B25">
        <f>1+COS((Data!A25-1)*2*PI()/(23) + PI()/2) + 0.15*COS(3*(Data!A25-1)*2*PI()/(23))+PI()/2</f>
        <v>2.7207963267948969</v>
      </c>
      <c r="C25">
        <f>IF(SIN(1.5*(Data!A25-1)*PI()/23 - 0.22*PI())&lt;0, 0,(Program!$I$22/2)*SIN(1.5*(Data!A25-1)*PI()/23 - 0.22*PI()))</f>
        <v>0</v>
      </c>
      <c r="D25">
        <f>Data!B25-Data!C25</f>
        <v>2.7207963267948969</v>
      </c>
      <c r="E25">
        <f>Data!B25*Data!$J$2</f>
        <v>0</v>
      </c>
      <c r="F25">
        <f>Data!B25*(1-Data!$J$2)+Program!A25-Data!C25</f>
        <v>2.7207963267948969</v>
      </c>
      <c r="G25">
        <f>(Data!$K$2-Data!F25)^2</f>
        <v>2.066406249999982E-2</v>
      </c>
      <c r="H25">
        <f>IF(Data!F25&lt;0,Data!F25,0)</f>
        <v>0</v>
      </c>
      <c r="I25">
        <f t="shared" si="0"/>
        <v>0</v>
      </c>
      <c r="M25">
        <f t="shared" si="1"/>
        <v>2.7207963267948969</v>
      </c>
      <c r="N25">
        <f t="shared" si="2"/>
        <v>2.7207963267948969</v>
      </c>
      <c r="O25">
        <f t="shared" si="3"/>
        <v>7.4027326519006031</v>
      </c>
      <c r="P25">
        <f t="shared" si="4"/>
        <v>7.4027326519006031</v>
      </c>
    </row>
    <row r="30" spans="1:16">
      <c r="A30" t="s">
        <v>78</v>
      </c>
    </row>
    <row r="32" spans="1:16">
      <c r="A32" t="s">
        <v>79</v>
      </c>
      <c r="B32">
        <v>1</v>
      </c>
    </row>
    <row r="33" spans="1:2">
      <c r="A33" t="s">
        <v>80</v>
      </c>
      <c r="B33">
        <v>1</v>
      </c>
    </row>
    <row r="34" spans="1:2">
      <c r="A34" t="s">
        <v>81</v>
      </c>
      <c r="B34">
        <v>1</v>
      </c>
    </row>
  </sheetData>
  <sheetProtection sheet="1" objects="1" scenarios="1" selectLockedCells="1" selectUn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Answer Report 1</vt:lpstr>
      <vt:lpstr>Sensitivity Report 1</vt:lpstr>
      <vt:lpstr>Program</vt:lpstr>
      <vt:lpstr>Data</vt:lpstr>
    </vt:vector>
  </TitlesOfParts>
  <Company>The University of Texas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Contreras</dc:creator>
  <cp:lastModifiedBy>Jesus Contreras</cp:lastModifiedBy>
  <dcterms:created xsi:type="dcterms:W3CDTF">2016-05-23T17:53:43Z</dcterms:created>
  <dcterms:modified xsi:type="dcterms:W3CDTF">2016-06-10T22:49:18Z</dcterms:modified>
</cp:coreProperties>
</file>